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15348" windowHeight="6552"/>
  </bookViews>
  <sheets>
    <sheet name="Rekapitulace stavby" sheetId="1" r:id="rId1"/>
    <sheet name="a - Stavební část" sheetId="2" r:id="rId2"/>
    <sheet name="4 - Vedlejší rozpočtové n..." sheetId="3" r:id="rId3"/>
    <sheet name="Pokyny pro vyplnění" sheetId="4" r:id="rId4"/>
  </sheets>
  <definedNames>
    <definedName name="_xlnm._FilterDatabase" localSheetId="2" hidden="1">'4 - Vedlejší rozpočtové n...'!$C$79:$K$93</definedName>
    <definedName name="_xlnm._FilterDatabase" localSheetId="1" hidden="1">'a - Stavební část'!$C$90:$K$207</definedName>
    <definedName name="_xlnm.Print_Titles" localSheetId="2">'4 - Vedlejší rozpočtové n...'!$79:$79</definedName>
    <definedName name="_xlnm.Print_Titles" localSheetId="1">'a - Stavební část'!$90:$90</definedName>
    <definedName name="_xlnm.Print_Titles" localSheetId="0">'Rekapitulace stavby'!$49:$49</definedName>
    <definedName name="_xlnm.Print_Area" localSheetId="2">'4 - Vedlejší rozpočtové n...'!$C$4:$J$36,'4 - Vedlejší rozpočtové n...'!$C$42:$J$61,'4 - Vedlejší rozpočtové n...'!$C$67:$K$93</definedName>
    <definedName name="_xlnm.Print_Area" localSheetId="1">'a - Stavební část'!$C$4:$J$38,'a - Stavební část'!$C$44:$J$70,'a - Stavební část'!$C$76:$K$207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stavby'!$C$39:$AQ$55</definedName>
  </definedNames>
  <calcPr calcId="125725"/>
</workbook>
</file>

<file path=xl/calcChain.xml><?xml version="1.0" encoding="utf-8"?>
<calcChain xmlns="http://schemas.openxmlformats.org/spreadsheetml/2006/main">
  <c r="AY54" i="1"/>
  <c r="AX54"/>
  <c r="BI93" i="3"/>
  <c r="BH93"/>
  <c r="BG93"/>
  <c r="BE93"/>
  <c r="T93"/>
  <c r="R93"/>
  <c r="P93"/>
  <c r="BK93"/>
  <c r="J93"/>
  <c r="BF93" s="1"/>
  <c r="BI92"/>
  <c r="BH92"/>
  <c r="BG92"/>
  <c r="BF92"/>
  <c r="BE92"/>
  <c r="T92"/>
  <c r="T91" s="1"/>
  <c r="R92"/>
  <c r="R91" s="1"/>
  <c r="P92"/>
  <c r="P91" s="1"/>
  <c r="BK92"/>
  <c r="BK91" s="1"/>
  <c r="J91" s="1"/>
  <c r="J60" s="1"/>
  <c r="J92"/>
  <c r="BI90"/>
  <c r="BH90"/>
  <c r="BG90"/>
  <c r="BF90"/>
  <c r="BE90"/>
  <c r="T90"/>
  <c r="R90"/>
  <c r="P90"/>
  <c r="BK90"/>
  <c r="J90"/>
  <c r="BI89"/>
  <c r="BH89"/>
  <c r="BG89"/>
  <c r="BE89"/>
  <c r="T89"/>
  <c r="R89"/>
  <c r="P89"/>
  <c r="BK89"/>
  <c r="J89"/>
  <c r="BF89" s="1"/>
  <c r="BI88"/>
  <c r="BH88"/>
  <c r="BG88"/>
  <c r="BF88"/>
  <c r="BE88"/>
  <c r="T88"/>
  <c r="R88"/>
  <c r="P88"/>
  <c r="BK88"/>
  <c r="J88"/>
  <c r="BI87"/>
  <c r="BH87"/>
  <c r="BG87"/>
  <c r="BE87"/>
  <c r="T87"/>
  <c r="R87"/>
  <c r="P87"/>
  <c r="BK87"/>
  <c r="J87"/>
  <c r="BF87" s="1"/>
  <c r="BI86"/>
  <c r="BH86"/>
  <c r="BG86"/>
  <c r="BF86"/>
  <c r="BE86"/>
  <c r="T86"/>
  <c r="R86"/>
  <c r="P86"/>
  <c r="BK86"/>
  <c r="J86"/>
  <c r="BI85"/>
  <c r="BH85"/>
  <c r="BG85"/>
  <c r="BE85"/>
  <c r="T85"/>
  <c r="T84" s="1"/>
  <c r="R85"/>
  <c r="R84" s="1"/>
  <c r="P85"/>
  <c r="P84" s="1"/>
  <c r="BK85"/>
  <c r="BK84" s="1"/>
  <c r="J84" s="1"/>
  <c r="J59" s="1"/>
  <c r="J85"/>
  <c r="BF85" s="1"/>
  <c r="BI83"/>
  <c r="F34" s="1"/>
  <c r="BD54" i="1" s="1"/>
  <c r="BH83" i="3"/>
  <c r="BG83"/>
  <c r="BF83"/>
  <c r="BE83"/>
  <c r="F30" s="1"/>
  <c r="AZ54" i="1" s="1"/>
  <c r="T83" i="3"/>
  <c r="T82" s="1"/>
  <c r="T81" s="1"/>
  <c r="T80" s="1"/>
  <c r="R83"/>
  <c r="R82" s="1"/>
  <c r="P83"/>
  <c r="P82" s="1"/>
  <c r="BK83"/>
  <c r="BK82" s="1"/>
  <c r="J83"/>
  <c r="J76"/>
  <c r="F76"/>
  <c r="F74"/>
  <c r="E72"/>
  <c r="J51"/>
  <c r="F51"/>
  <c r="F49"/>
  <c r="E47"/>
  <c r="J18"/>
  <c r="E18"/>
  <c r="F52" s="1"/>
  <c r="J17"/>
  <c r="J12"/>
  <c r="J49" s="1"/>
  <c r="E7"/>
  <c r="E45" s="1"/>
  <c r="AY53" i="1"/>
  <c r="AX53"/>
  <c r="BI206" i="2"/>
  <c r="BH206"/>
  <c r="BG206"/>
  <c r="BE206"/>
  <c r="T206"/>
  <c r="R206"/>
  <c r="P206"/>
  <c r="BK206"/>
  <c r="J206"/>
  <c r="BF206" s="1"/>
  <c r="BI204"/>
  <c r="BH204"/>
  <c r="BG204"/>
  <c r="BE204"/>
  <c r="T204"/>
  <c r="R204"/>
  <c r="P204"/>
  <c r="BK204"/>
  <c r="J204"/>
  <c r="BF204" s="1"/>
  <c r="BI202"/>
  <c r="BH202"/>
  <c r="BG202"/>
  <c r="BE202"/>
  <c r="T202"/>
  <c r="R202"/>
  <c r="P202"/>
  <c r="BK202"/>
  <c r="J202"/>
  <c r="BF202" s="1"/>
  <c r="BI200"/>
  <c r="BH200"/>
  <c r="BG200"/>
  <c r="BE200"/>
  <c r="T200"/>
  <c r="R200"/>
  <c r="P200"/>
  <c r="BK200"/>
  <c r="J200"/>
  <c r="BF200" s="1"/>
  <c r="BI198"/>
  <c r="BH198"/>
  <c r="BG198"/>
  <c r="BE198"/>
  <c r="T198"/>
  <c r="R198"/>
  <c r="P198"/>
  <c r="BK198"/>
  <c r="J198"/>
  <c r="BF198" s="1"/>
  <c r="BI185"/>
  <c r="BH185"/>
  <c r="BG185"/>
  <c r="BE185"/>
  <c r="T185"/>
  <c r="T184" s="1"/>
  <c r="R185"/>
  <c r="R184" s="1"/>
  <c r="P185"/>
  <c r="P184" s="1"/>
  <c r="BK185"/>
  <c r="BK184" s="1"/>
  <c r="J184" s="1"/>
  <c r="J69" s="1"/>
  <c r="J185"/>
  <c r="BF185" s="1"/>
  <c r="BI183"/>
  <c r="BH183"/>
  <c r="BG183"/>
  <c r="BE183"/>
  <c r="T183"/>
  <c r="R183"/>
  <c r="P183"/>
  <c r="BK183"/>
  <c r="J183"/>
  <c r="BF183" s="1"/>
  <c r="BI181"/>
  <c r="BH181"/>
  <c r="BG181"/>
  <c r="BE181"/>
  <c r="T181"/>
  <c r="R181"/>
  <c r="P181"/>
  <c r="BK181"/>
  <c r="J181"/>
  <c r="BF181" s="1"/>
  <c r="BI179"/>
  <c r="BH179"/>
  <c r="BG179"/>
  <c r="BE179"/>
  <c r="T179"/>
  <c r="R179"/>
  <c r="P179"/>
  <c r="BK179"/>
  <c r="J179"/>
  <c r="BF179" s="1"/>
  <c r="BI177"/>
  <c r="BH177"/>
  <c r="BG177"/>
  <c r="BE177"/>
  <c r="T177"/>
  <c r="R177"/>
  <c r="P177"/>
  <c r="BK177"/>
  <c r="J177"/>
  <c r="BF177" s="1"/>
  <c r="BI174"/>
  <c r="BH174"/>
  <c r="BG174"/>
  <c r="BE174"/>
  <c r="T174"/>
  <c r="R174"/>
  <c r="P174"/>
  <c r="BK174"/>
  <c r="J174"/>
  <c r="BF174" s="1"/>
  <c r="BI172"/>
  <c r="BH172"/>
  <c r="BG172"/>
  <c r="BE172"/>
  <c r="T172"/>
  <c r="R172"/>
  <c r="P172"/>
  <c r="BK172"/>
  <c r="J172"/>
  <c r="BF172" s="1"/>
  <c r="BI169"/>
  <c r="BH169"/>
  <c r="BG169"/>
  <c r="BE169"/>
  <c r="T169"/>
  <c r="R169"/>
  <c r="P169"/>
  <c r="BK169"/>
  <c r="J169"/>
  <c r="BF169" s="1"/>
  <c r="BI167"/>
  <c r="BH167"/>
  <c r="BG167"/>
  <c r="BE167"/>
  <c r="T167"/>
  <c r="T166" s="1"/>
  <c r="R167"/>
  <c r="R166" s="1"/>
  <c r="P167"/>
  <c r="P166" s="1"/>
  <c r="BK167"/>
  <c r="BK166" s="1"/>
  <c r="J166" s="1"/>
  <c r="J68" s="1"/>
  <c r="J167"/>
  <c r="BF167" s="1"/>
  <c r="BI165"/>
  <c r="BH165"/>
  <c r="BG165"/>
  <c r="BE165"/>
  <c r="T165"/>
  <c r="R165"/>
  <c r="P165"/>
  <c r="BK165"/>
  <c r="J165"/>
  <c r="BF165" s="1"/>
  <c r="BI162"/>
  <c r="BH162"/>
  <c r="BG162"/>
  <c r="BE162"/>
  <c r="T162"/>
  <c r="R162"/>
  <c r="P162"/>
  <c r="BK162"/>
  <c r="J162"/>
  <c r="BF162" s="1"/>
  <c r="BI159"/>
  <c r="BH159"/>
  <c r="BG159"/>
  <c r="BE159"/>
  <c r="T159"/>
  <c r="R159"/>
  <c r="P159"/>
  <c r="BK159"/>
  <c r="J159"/>
  <c r="BF159" s="1"/>
  <c r="BI156"/>
  <c r="BH156"/>
  <c r="BG156"/>
  <c r="BE156"/>
  <c r="T156"/>
  <c r="R156"/>
  <c r="P156"/>
  <c r="BK156"/>
  <c r="J156"/>
  <c r="BF156" s="1"/>
  <c r="BI153"/>
  <c r="BH153"/>
  <c r="BG153"/>
  <c r="BE153"/>
  <c r="T153"/>
  <c r="R153"/>
  <c r="P153"/>
  <c r="BK153"/>
  <c r="J153"/>
  <c r="BF153" s="1"/>
  <c r="BI150"/>
  <c r="BH150"/>
  <c r="BG150"/>
  <c r="BE150"/>
  <c r="T150"/>
  <c r="R150"/>
  <c r="P150"/>
  <c r="BK150"/>
  <c r="J150"/>
  <c r="BF150" s="1"/>
  <c r="BI144"/>
  <c r="BH144"/>
  <c r="BG144"/>
  <c r="BE144"/>
  <c r="T144"/>
  <c r="R144"/>
  <c r="P144"/>
  <c r="BK144"/>
  <c r="J144"/>
  <c r="BF144" s="1"/>
  <c r="BI141"/>
  <c r="BH141"/>
  <c r="BG141"/>
  <c r="BE141"/>
  <c r="T141"/>
  <c r="T140" s="1"/>
  <c r="T139" s="1"/>
  <c r="R141"/>
  <c r="R140" s="1"/>
  <c r="R139" s="1"/>
  <c r="P141"/>
  <c r="P140" s="1"/>
  <c r="P139" s="1"/>
  <c r="BK141"/>
  <c r="BK140" s="1"/>
  <c r="J141"/>
  <c r="BF141" s="1"/>
  <c r="BI138"/>
  <c r="BH138"/>
  <c r="BG138"/>
  <c r="BE138"/>
  <c r="T138"/>
  <c r="T137" s="1"/>
  <c r="R138"/>
  <c r="R137" s="1"/>
  <c r="P138"/>
  <c r="P137" s="1"/>
  <c r="BK138"/>
  <c r="BK137" s="1"/>
  <c r="J137" s="1"/>
  <c r="J65" s="1"/>
  <c r="J138"/>
  <c r="BF138" s="1"/>
  <c r="BI136"/>
  <c r="BH136"/>
  <c r="BG136"/>
  <c r="BE136"/>
  <c r="T136"/>
  <c r="R136"/>
  <c r="P136"/>
  <c r="BK136"/>
  <c r="J136"/>
  <c r="BF136" s="1"/>
  <c r="BI134"/>
  <c r="BH134"/>
  <c r="BG134"/>
  <c r="BF134"/>
  <c r="BE134"/>
  <c r="T134"/>
  <c r="R134"/>
  <c r="P134"/>
  <c r="BK134"/>
  <c r="J134"/>
  <c r="BI133"/>
  <c r="BH133"/>
  <c r="BG133"/>
  <c r="BE133"/>
  <c r="T133"/>
  <c r="R133"/>
  <c r="P133"/>
  <c r="BK133"/>
  <c r="J133"/>
  <c r="BF133" s="1"/>
  <c r="BI132"/>
  <c r="BH132"/>
  <c r="BG132"/>
  <c r="BF132"/>
  <c r="BE132"/>
  <c r="T132"/>
  <c r="T131" s="1"/>
  <c r="R132"/>
  <c r="R131" s="1"/>
  <c r="P132"/>
  <c r="P131" s="1"/>
  <c r="BK132"/>
  <c r="BK131" s="1"/>
  <c r="J131" s="1"/>
  <c r="J64" s="1"/>
  <c r="J132"/>
  <c r="BI129"/>
  <c r="BH129"/>
  <c r="BG129"/>
  <c r="BE129"/>
  <c r="T129"/>
  <c r="R129"/>
  <c r="P129"/>
  <c r="BK129"/>
  <c r="J129"/>
  <c r="BF129" s="1"/>
  <c r="BI126"/>
  <c r="BH126"/>
  <c r="BG126"/>
  <c r="BE126"/>
  <c r="T126"/>
  <c r="T125" s="1"/>
  <c r="R126"/>
  <c r="R125" s="1"/>
  <c r="P126"/>
  <c r="P125" s="1"/>
  <c r="BK126"/>
  <c r="BK125" s="1"/>
  <c r="J125" s="1"/>
  <c r="J63" s="1"/>
  <c r="J126"/>
  <c r="BF126" s="1"/>
  <c r="BI111"/>
  <c r="BH111"/>
  <c r="BG111"/>
  <c r="BE111"/>
  <c r="T111"/>
  <c r="R111"/>
  <c r="P111"/>
  <c r="BK111"/>
  <c r="J111"/>
  <c r="BF111" s="1"/>
  <c r="BI109"/>
  <c r="BH109"/>
  <c r="BG109"/>
  <c r="BE109"/>
  <c r="T109"/>
  <c r="R109"/>
  <c r="P109"/>
  <c r="BK109"/>
  <c r="J109"/>
  <c r="BF109" s="1"/>
  <c r="BI107"/>
  <c r="BH107"/>
  <c r="BG107"/>
  <c r="BE107"/>
  <c r="T107"/>
  <c r="R107"/>
  <c r="P107"/>
  <c r="BK107"/>
  <c r="J107"/>
  <c r="BF107" s="1"/>
  <c r="BI94"/>
  <c r="F36" s="1"/>
  <c r="BD53" i="1" s="1"/>
  <c r="BD52" s="1"/>
  <c r="BH94" i="2"/>
  <c r="F35" s="1"/>
  <c r="BC53" i="1" s="1"/>
  <c r="BC52" s="1"/>
  <c r="BG94" i="2"/>
  <c r="F34" s="1"/>
  <c r="BB53" i="1" s="1"/>
  <c r="BB52" s="1"/>
  <c r="BE94" i="2"/>
  <c r="F32" s="1"/>
  <c r="AZ53" i="1" s="1"/>
  <c r="AZ52" s="1"/>
  <c r="T94" i="2"/>
  <c r="T93" s="1"/>
  <c r="R94"/>
  <c r="R93" s="1"/>
  <c r="R92" s="1"/>
  <c r="R91" s="1"/>
  <c r="P94"/>
  <c r="P93" s="1"/>
  <c r="P92" s="1"/>
  <c r="P91" s="1"/>
  <c r="AU53" i="1" s="1"/>
  <c r="AU52" s="1"/>
  <c r="BK94" i="2"/>
  <c r="BK93" s="1"/>
  <c r="J94"/>
  <c r="BF94" s="1"/>
  <c r="J87"/>
  <c r="F87"/>
  <c r="F85"/>
  <c r="E83"/>
  <c r="J55"/>
  <c r="F55"/>
  <c r="F53"/>
  <c r="E51"/>
  <c r="J20"/>
  <c r="E20"/>
  <c r="F88" s="1"/>
  <c r="J19"/>
  <c r="J14"/>
  <c r="J53" s="1"/>
  <c r="E7"/>
  <c r="E47" s="1"/>
  <c r="AS52" i="1"/>
  <c r="AS51"/>
  <c r="L47"/>
  <c r="AM46"/>
  <c r="L46"/>
  <c r="AM44"/>
  <c r="L44"/>
  <c r="L42"/>
  <c r="L41"/>
  <c r="F32" i="3" l="1"/>
  <c r="BB54" i="1" s="1"/>
  <c r="BD51"/>
  <c r="W30" s="1"/>
  <c r="F33" i="3"/>
  <c r="BC54" i="1" s="1"/>
  <c r="BC51" s="1"/>
  <c r="AX52"/>
  <c r="BB51"/>
  <c r="J140" i="2"/>
  <c r="J67" s="1"/>
  <c r="BK139"/>
  <c r="J139" s="1"/>
  <c r="J66" s="1"/>
  <c r="AY52" i="1"/>
  <c r="J82" i="3"/>
  <c r="J58" s="1"/>
  <c r="BK81"/>
  <c r="P81"/>
  <c r="P80" s="1"/>
  <c r="AU54" i="1" s="1"/>
  <c r="AU51" s="1"/>
  <c r="J31" i="3"/>
  <c r="AW54" i="1" s="1"/>
  <c r="J33" i="2"/>
  <c r="AW53" i="1" s="1"/>
  <c r="F33" i="2"/>
  <c r="BA53" i="1" s="1"/>
  <c r="BA52" s="1"/>
  <c r="T92" i="2"/>
  <c r="T91" s="1"/>
  <c r="J93"/>
  <c r="J62" s="1"/>
  <c r="BK92"/>
  <c r="AV52" i="1"/>
  <c r="AZ51"/>
  <c r="R81" i="3"/>
  <c r="R80" s="1"/>
  <c r="F56" i="2"/>
  <c r="J85"/>
  <c r="J32"/>
  <c r="AV53" i="1" s="1"/>
  <c r="F77" i="3"/>
  <c r="J30"/>
  <c r="AV54" i="1" s="1"/>
  <c r="E79" i="2"/>
  <c r="J74" i="3"/>
  <c r="F31"/>
  <c r="BA54" i="1" s="1"/>
  <c r="E70" i="3"/>
  <c r="AT54" i="1" l="1"/>
  <c r="BK91" i="2"/>
  <c r="J91" s="1"/>
  <c r="J92"/>
  <c r="J61" s="1"/>
  <c r="BK80" i="3"/>
  <c r="J80" s="1"/>
  <c r="J81"/>
  <c r="J57" s="1"/>
  <c r="AT53" i="1"/>
  <c r="AV51"/>
  <c r="W26"/>
  <c r="W29"/>
  <c r="AY51"/>
  <c r="W28"/>
  <c r="AX51"/>
  <c r="AT52"/>
  <c r="BA51"/>
  <c r="AW52"/>
  <c r="J56" i="3" l="1"/>
  <c r="J27"/>
  <c r="AK26" i="1"/>
  <c r="AT51"/>
  <c r="W27"/>
  <c r="AW51"/>
  <c r="AK27" s="1"/>
  <c r="J60" i="2"/>
  <c r="J29"/>
  <c r="J38" l="1"/>
  <c r="AG53" i="1"/>
  <c r="J36" i="3"/>
  <c r="AG54" i="1"/>
  <c r="AN54" s="1"/>
  <c r="AG52" l="1"/>
  <c r="AN53"/>
  <c r="AG51" l="1"/>
  <c r="AN52"/>
  <c r="AK23" l="1"/>
  <c r="AK32" s="1"/>
  <c r="AN51"/>
</calcChain>
</file>

<file path=xl/sharedStrings.xml><?xml version="1.0" encoding="utf-8"?>
<sst xmlns="http://schemas.openxmlformats.org/spreadsheetml/2006/main" count="2226" uniqueCount="556">
  <si>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</si>
  <si>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</si>
  <si>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</si>
  <si>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</si>
  <si>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</si>
  <si>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</si>
  <si>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</si>
  <si>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{3ed506f9-76ee-49ec-9299-01801ec447c2}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</si>
  <si>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</si>
  <si>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</si>
  <si>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</si>
  <si>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</si>
  <si>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</si>
  <si>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</si>
  <si>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</si>
  <si>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</si>
  <si>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53o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</si>
  <si>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</si>
  <si>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</si>
  <si>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Opravy ostatní - Chrudim, Čs.partyzánů 8</t>
  </si>
  <si>
    <t>KSO:</t>
  </si>
  <si>
    <t/>
  </si>
  <si>
    <t>CC-CZ:</t>
  </si>
  <si>
    <t>Místo:</t>
  </si>
  <si>
    <t xml:space="preserve"> </t>
  </si>
  <si>
    <t>Datum:</t>
  </si>
  <si>
    <t>18. 7. 2017</t>
  </si>
  <si>
    <t>Zadavatel:</t>
  </si>
  <si>
    <t>IČ:</t>
  </si>
  <si>
    <t>MěÚ Chrudim,odbor investic,Resselovo nám.77</t>
  </si>
  <si>
    <t>DIČ:</t>
  </si>
  <si>
    <t>Uchazeč:</t>
  </si>
  <si>
    <t>Vyplň údaj</t>
  </si>
  <si>
    <t>Projektant:</t>
  </si>
  <si>
    <t>CODE s.r.o. Pardubice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</si>
  <si>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</si>
  <si>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</si>
  <si>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</si>
  <si>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</si>
  <si>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</si>
  <si>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</si>
  <si>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</si>
  <si>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</si>
  <si>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</si>
  <si>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</si>
  <si>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</si>
  <si>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</si>
  <si>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</si>
  <si>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</si>
  <si>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</si>
  <si>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</si>
  <si>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</si>
  <si>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</si>
  <si>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</si>
  <si>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</si>
  <si>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</si>
  <si>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</si>
  <si>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</si>
  <si>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</si>
  <si>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</si>
  <si>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</si>
  <si>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</si>
  <si>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</si>
  <si>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</si>
  <si>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</si>
  <si>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</si>
  <si>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</si>
  <si>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</si>
  <si>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</si>
  <si>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</si>
  <si>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</si>
  <si>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</si>
  <si>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</si>
  <si>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</si>
  <si>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</si>
  <si>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2</t>
  </si>
  <si>
    <t>Ostatní</t>
  </si>
  <si>
    <t>STA</t>
  </si>
  <si>
    <t>1</t>
  </si>
  <si>
    <t>{401feb4c-6266-4521-a83f-28a79aa6f5f1}</t>
  </si>
  <si>
    <t>/</t>
  </si>
  <si>
    <t>a</t>
  </si>
  <si>
    <t>Stavební část</t>
  </si>
  <si>
    <t>Soupis</t>
  </si>
  <si>
    <t>{1693db6e-9514-4aef-be81-35be3c33df5f}</t>
  </si>
  <si>
    <t>4</t>
  </si>
  <si>
    <t>Vedlejší rozpočtové náklady</t>
  </si>
  <si>
    <t>{66be6cc0-1d20-465e-8620-3a94c65f7c8d}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</si>
  <si>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</si>
  <si>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</si>
  <si>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</si>
  <si>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</si>
  <si>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</si>
  <si>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</si>
  <si>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</si>
  <si>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2 - Ostatní</t>
  </si>
  <si>
    <t>Soupis:</t>
  </si>
  <si>
    <t>a - Stavební část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</si>
  <si>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</si>
  <si>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</si>
  <si>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</si>
  <si>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</si>
  <si>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</si>
  <si>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</si>
  <si>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</si>
  <si>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</si>
  <si>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</si>
  <si>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</si>
  <si>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</si>
  <si>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</si>
  <si>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 xml:space="preserve">    781 - Dokončovací práce - obklady</t>
  </si>
  <si>
    <t xml:space="preserve">    783 - Dokončovací práce - nátěry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</si>
  <si>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</si>
  <si>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</si>
  <si>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</si>
  <si>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</si>
  <si>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</si>
  <si>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</si>
  <si>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</si>
  <si>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</si>
  <si>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</si>
  <si>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</si>
  <si>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</si>
  <si>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</si>
  <si>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</si>
  <si>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</si>
  <si>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</si>
  <si>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</si>
  <si>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</si>
  <si>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6</t>
  </si>
  <si>
    <t>Úpravy povrchů, podlahy a osazování výplní</t>
  </si>
  <si>
    <t>K</t>
  </si>
  <si>
    <t>622131102</t>
  </si>
  <si>
    <t>Cementový postřik vnějších stěn nanášený síťovitě ručně</t>
  </si>
  <si>
    <t>m2</t>
  </si>
  <si>
    <t>CS ÚRS 2017 01</t>
  </si>
  <si>
    <t>351282756</t>
  </si>
  <si>
    <t>VV</t>
  </si>
  <si>
    <t>Půdorys,pohledy</t>
  </si>
  <si>
    <t>"a"6,06*0,7</t>
  </si>
  <si>
    <t>"b"0,7*0,5</t>
  </si>
  <si>
    <t>"c"(5,51+4,88)*0,55</t>
  </si>
  <si>
    <t>"d"1*0,77</t>
  </si>
  <si>
    <t>"e"(5,59+5,4+8,6)*0,67</t>
  </si>
  <si>
    <t>"f"1*0,67</t>
  </si>
  <si>
    <t>"g"(4,58+4,65)*0,67</t>
  </si>
  <si>
    <t>"i"4,61"0,5</t>
  </si>
  <si>
    <t>"j"3,66*2,25-1,3*2,2</t>
  </si>
  <si>
    <t>"k"(6,085+1,45+5,285+5,55+2,69)*0,7</t>
  </si>
  <si>
    <t>Součet</t>
  </si>
  <si>
    <t>622131121</t>
  </si>
  <si>
    <t>Penetrace akrylát-silikon vnějších stěn nanášená ručně</t>
  </si>
  <si>
    <t>1704949852</t>
  </si>
  <si>
    <t>55,783</t>
  </si>
  <si>
    <t>3</t>
  </si>
  <si>
    <t>622331121</t>
  </si>
  <si>
    <t>Cementová omítka hladká jednovrstvá vnějších stěn nanášená ručně</t>
  </si>
  <si>
    <t>1265143538</t>
  </si>
  <si>
    <t>629991011</t>
  </si>
  <si>
    <t>Zakrytí výplní otvorů a svislých ploch fólií přilepenou lepící páskou</t>
  </si>
  <si>
    <t>1053672086</t>
  </si>
  <si>
    <t>Pohledy,TZ</t>
  </si>
  <si>
    <t>"a"6,15*2,55</t>
  </si>
  <si>
    <t>"b"0,96*2,55</t>
  </si>
  <si>
    <t>"c"(5,6+1,3+5,16)*2,55+1,3*0,7</t>
  </si>
  <si>
    <t>"d"1*2,55</t>
  </si>
  <si>
    <t>"e"(5,31+5,4+8,31)*2,55+(1,24+1,31)*2,35</t>
  </si>
  <si>
    <t>"f"1*2,95</t>
  </si>
  <si>
    <t>"g"(4,86+4,81)*2,95+1,38*2,43</t>
  </si>
  <si>
    <t>"h"1,451*0,92</t>
  </si>
  <si>
    <t>"i"4,45*2,61</t>
  </si>
  <si>
    <t>"j"3,66*0,92</t>
  </si>
  <si>
    <t>"k"(6,08+5,44+5,55+2,39)*1,83+(6,085+1,45+5,285+1,3+5,55+1,36+2,39)*0,92+(1,36+1,3+1,14)*0,7</t>
  </si>
  <si>
    <t>9</t>
  </si>
  <si>
    <t>Ostatní konstrukce a práce, bourání</t>
  </si>
  <si>
    <t>5</t>
  </si>
  <si>
    <t>952901111</t>
  </si>
  <si>
    <t>Vyčištění budov bytové a občanské výstavby při výšce podlaží do 4 m</t>
  </si>
  <si>
    <t>724816431</t>
  </si>
  <si>
    <t>Půdorys střechy,Tz</t>
  </si>
  <si>
    <t>(8,6+14,1+22,1+13,1+33,8)*3</t>
  </si>
  <si>
    <t>978059641</t>
  </si>
  <si>
    <t>Odsekání a odebrání obkladů stěn z vnějších obkládaček plochy přes 1 m2</t>
  </si>
  <si>
    <t>1384516790</t>
  </si>
  <si>
    <t>55,78</t>
  </si>
  <si>
    <t>997</t>
  </si>
  <si>
    <t>Přesun sutě</t>
  </si>
  <si>
    <t>7</t>
  </si>
  <si>
    <t>997013111</t>
  </si>
  <si>
    <t>Vnitrostaveništní doprava suti a vybouraných hmot pro budovy v do 6 m s použitím mechanizace</t>
  </si>
  <si>
    <t>t</t>
  </si>
  <si>
    <t>1423377025</t>
  </si>
  <si>
    <t>8</t>
  </si>
  <si>
    <t>997013501</t>
  </si>
  <si>
    <t>Odvoz suti na skládku a vybouraných hmot nebo meziskládku do 1 km se složením</t>
  </si>
  <si>
    <t>CS ÚRS 2014 01</t>
  </si>
  <si>
    <t>-263386801</t>
  </si>
  <si>
    <t>997013509</t>
  </si>
  <si>
    <t>Příplatek k odvozu suti a vybouraných hmot na skládku ZKD 1 km přes 1 km</t>
  </si>
  <si>
    <t>-2100202177</t>
  </si>
  <si>
    <t>29*4,964</t>
  </si>
  <si>
    <t>10</t>
  </si>
  <si>
    <t>997013831</t>
  </si>
  <si>
    <t>Poplatek za uložení stavebního směsného odpadu na skládce (skládkovné)</t>
  </si>
  <si>
    <t>-505430242</t>
  </si>
  <si>
    <t>998</t>
  </si>
  <si>
    <t>Přesun hmot</t>
  </si>
  <si>
    <t>11</t>
  </si>
  <si>
    <t>998011001</t>
  </si>
  <si>
    <t>Přesun hmot pro budovy zděné v do 6 m</t>
  </si>
  <si>
    <t>781778606</t>
  </si>
  <si>
    <t>PSV</t>
  </si>
  <si>
    <t>Práce a dodávky PSV</t>
  </si>
  <si>
    <t>767</t>
  </si>
  <si>
    <t>Konstrukce zámečnické</t>
  </si>
  <si>
    <t>12</t>
  </si>
  <si>
    <t>767991R</t>
  </si>
  <si>
    <t>Oprava větracích mřížek 650/300mm (opravit,případně doplnit novou výplní pletivem, rám i dvířka očistit a natřít)-barva antracitová šedá RAL 7016</t>
  </si>
  <si>
    <t>kus</t>
  </si>
  <si>
    <t>16</t>
  </si>
  <si>
    <t>-1553469432</t>
  </si>
  <si>
    <t>13</t>
  </si>
  <si>
    <t>767992R</t>
  </si>
  <si>
    <t>Repase - nátěr vstupních kovových prosklených dveří do domu 1300/2300mm (včetně zádveří), odstranění plechu - RAL 7016</t>
  </si>
  <si>
    <t>-656348824</t>
  </si>
  <si>
    <t>Pohled, TZ</t>
  </si>
  <si>
    <t>"c"1</t>
  </si>
  <si>
    <t>"e"1</t>
  </si>
  <si>
    <t>"k"1</t>
  </si>
  <si>
    <t>14</t>
  </si>
  <si>
    <t>767993R</t>
  </si>
  <si>
    <t>Repase - nátěr vstupních kovových dveří do domu 1240/2600mm (včetně schránek) - RAL 7016</t>
  </si>
  <si>
    <t>843837476</t>
  </si>
  <si>
    <t>Pohled,TZ</t>
  </si>
  <si>
    <t>767994R</t>
  </si>
  <si>
    <t>Repase - nátěr vstupních kovových prosklených dveří do domu s bočními světlíky 1380/2530mm (včetně zádveří), odstranění plechu - RAL 7016</t>
  </si>
  <si>
    <t>-1764418686</t>
  </si>
  <si>
    <t>"g"1</t>
  </si>
  <si>
    <t>767995R</t>
  </si>
  <si>
    <t>Repase - nátěr vstupních kovových prosklených zapuštěných dvoukřídlých dveří do domu s proskleným nadpražím 1300/2100mm _ RAL 7016</t>
  </si>
  <si>
    <t>512</t>
  </si>
  <si>
    <t>1319426572</t>
  </si>
  <si>
    <t>Podhled, TZ</t>
  </si>
  <si>
    <t>"j"1</t>
  </si>
  <si>
    <t>17</t>
  </si>
  <si>
    <t>767996R</t>
  </si>
  <si>
    <t>Repase - nátěr vystupujících kovových prosklených dveří do domu s bočními světlíky 1140/2300mm (včetně zádveří) - RAL 7016</t>
  </si>
  <si>
    <t>-915928822</t>
  </si>
  <si>
    <t>18</t>
  </si>
  <si>
    <t>767997R</t>
  </si>
  <si>
    <t>Repase - nátěr zapuštěných kovových prosklených dveří do domu s bočními světlíky a s kovových podhledem 1360/2300mm (včetně zádveří) - RAL 7016</t>
  </si>
  <si>
    <t>-1768402998</t>
  </si>
  <si>
    <t>19</t>
  </si>
  <si>
    <t>998767101</t>
  </si>
  <si>
    <t>Přesun hmot tonážní pro zámečnické konstrukce v objektech v do 6 m</t>
  </si>
  <si>
    <t>1002991383</t>
  </si>
  <si>
    <t>781</t>
  </si>
  <si>
    <t>Dokončovací práce - obklady</t>
  </si>
  <si>
    <t>20</t>
  </si>
  <si>
    <t>781495111R</t>
  </si>
  <si>
    <t>Penetrace podkladu vnějších obkladů</t>
  </si>
  <si>
    <t>-1222323568</t>
  </si>
  <si>
    <t>781495115R</t>
  </si>
  <si>
    <t>Spárování vnějších obkladů silikonem</t>
  </si>
  <si>
    <t>m</t>
  </si>
  <si>
    <t>1420972518</t>
  </si>
  <si>
    <t>"kolem větracích mřížek"(0,65+0,3)*2*13</t>
  </si>
  <si>
    <t>22</t>
  </si>
  <si>
    <t>781774118</t>
  </si>
  <si>
    <t>Montáž obkladů vnějších z dlaždic keramických do 45 ks/m2 lepených flexibilním lepidlem</t>
  </si>
  <si>
    <t>-545004815</t>
  </si>
  <si>
    <t>23</t>
  </si>
  <si>
    <t>M</t>
  </si>
  <si>
    <t>596231150</t>
  </si>
  <si>
    <t>pásek obkladový 24x7,1*1,4cm</t>
  </si>
  <si>
    <t>32</t>
  </si>
  <si>
    <t>1133669951</t>
  </si>
  <si>
    <t>P</t>
  </si>
  <si>
    <t>Poznámka k položce:
Spotřeba: 48 kus/m2</t>
  </si>
  <si>
    <t>55,783*40*1,15</t>
  </si>
  <si>
    <t>24</t>
  </si>
  <si>
    <t>781779195</t>
  </si>
  <si>
    <t>Příplatek k montáži obkladů vnějších z dlaždic keramických za spárování bílým cementem</t>
  </si>
  <si>
    <t>-107374882</t>
  </si>
  <si>
    <t>25</t>
  </si>
  <si>
    <t>781779196</t>
  </si>
  <si>
    <t>Příplatek k montáži obkladů vnějších z dlaždic keramických za spárování tmelem dvousložkovým</t>
  </si>
  <si>
    <t>-1853823546</t>
  </si>
  <si>
    <t>26</t>
  </si>
  <si>
    <t>781779197</t>
  </si>
  <si>
    <t>Příplatek k montáži obkladů vnějších z dlaždic keramických za lepení lepidlem dvousložkovým</t>
  </si>
  <si>
    <t>-873552356</t>
  </si>
  <si>
    <t>27</t>
  </si>
  <si>
    <t>998781101</t>
  </si>
  <si>
    <t>Přesun hmot tonážní pro obklady keramické v objektech v do 6 m</t>
  </si>
  <si>
    <t>985165555</t>
  </si>
  <si>
    <t>783</t>
  </si>
  <si>
    <t>Dokončovací práce - nátěry</t>
  </si>
  <si>
    <t>28</t>
  </si>
  <si>
    <t>783301303</t>
  </si>
  <si>
    <t>Bezoplachové odrezivění zámečnických konstrukcí</t>
  </si>
  <si>
    <t>1909400685</t>
  </si>
  <si>
    <t>"a"(6,15*4+2,55*2+1,63*4)*0,3</t>
  </si>
  <si>
    <t>"b"(0,96*4+2,55*2)*0,3</t>
  </si>
  <si>
    <t>"c"(5,6+5,16)*4*0,3+1,3*3*0,3+2,55*2*0,3+1,63*7*0,3</t>
  </si>
  <si>
    <t>"d"(1*4+2,55*2)*0,3</t>
  </si>
  <si>
    <t>"e"(5,31+5,4+8,32)*3*0,3+(1,31+1,24)*2*0,3+2,55*4*0,3+1,83*12*0,3</t>
  </si>
  <si>
    <t>"f"(1*4+2,95*2)*0,3</t>
  </si>
  <si>
    <t>"g"(4,86+4,81)*4*0,3+(2,95*2+2,03*6+1,38*2)*0,3</t>
  </si>
  <si>
    <t>"h"(1,451*2+0,92*2)*0,3</t>
  </si>
  <si>
    <t>"i,j"(4,45*4+2,61*2+1,69*3+3,66*2)*0,3</t>
  </si>
  <si>
    <t>"k"(0,16+6,08+5,44+5,55+2,39)*3*0,3+(2,75*6+1,85*14+1,36*2+1,3*2+1,14*2)*0,3</t>
  </si>
  <si>
    <t>29</t>
  </si>
  <si>
    <t>783301313</t>
  </si>
  <si>
    <t>Odmaštění zámečnických konstrukcí ředidlovým odmašťovačem</t>
  </si>
  <si>
    <t>-2064751514</t>
  </si>
  <si>
    <t>129,148</t>
  </si>
  <si>
    <t>30</t>
  </si>
  <si>
    <t>783314101</t>
  </si>
  <si>
    <t>Základní jednonásobný syntetický nátěr zámečnických konstrukcí</t>
  </si>
  <si>
    <t>1516093794</t>
  </si>
  <si>
    <t>31</t>
  </si>
  <si>
    <t>783315101</t>
  </si>
  <si>
    <t>Mezinátěr jednonásobný syntetický standardní zámečnických konstrukcí</t>
  </si>
  <si>
    <t>-677502160</t>
  </si>
  <si>
    <t>783317101</t>
  </si>
  <si>
    <t>Krycí jednonásobný syntetický standardní nátěr zámečnických konstrukcí - antracitově šedá RAL 7016</t>
  </si>
  <si>
    <t>-1852401758</t>
  </si>
  <si>
    <t>33</t>
  </si>
  <si>
    <t>783827523</t>
  </si>
  <si>
    <t>Krycí dvojnásobný silikátový nátěr hrubých betonových povrchů nebo hrubých omítek</t>
  </si>
  <si>
    <t>226626472</t>
  </si>
  <si>
    <t>42,366</t>
  </si>
  <si>
    <t>4 - Vedlejší rozpočtové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</si>
  <si>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</si>
  <si>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</si>
  <si>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</si>
  <si>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</si>
  <si>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>VRN</t>
  </si>
  <si>
    <t>VRN1</t>
  </si>
  <si>
    <t>Průzkumné, geodetické a projektové práce</t>
  </si>
  <si>
    <t>013254000</t>
  </si>
  <si>
    <t>Dokumentace skutečného provedení stavby</t>
  </si>
  <si>
    <t>Kpl</t>
  </si>
  <si>
    <t>1024</t>
  </si>
  <si>
    <t>753900519</t>
  </si>
  <si>
    <t>VRN3</t>
  </si>
  <si>
    <t>Zařízení staveniště</t>
  </si>
  <si>
    <t>032103000</t>
  </si>
  <si>
    <t>Náklady na stavební buňky</t>
  </si>
  <si>
    <t>-1344220455</t>
  </si>
  <si>
    <t>032203000</t>
  </si>
  <si>
    <t>Pronájem ploch staveniště</t>
  </si>
  <si>
    <t>4631210</t>
  </si>
  <si>
    <t>032903000</t>
  </si>
  <si>
    <t>Náklady na provoz a údržbu vybavení staveniště</t>
  </si>
  <si>
    <t>1292080696</t>
  </si>
  <si>
    <t>034103000</t>
  </si>
  <si>
    <t>Energie pro zařízení staveniště</t>
  </si>
  <si>
    <t>-1611488997</t>
  </si>
  <si>
    <t>034303000</t>
  </si>
  <si>
    <t xml:space="preserve">Opatření na ochranu sousedních objektů se staveništěm </t>
  </si>
  <si>
    <t>1799778242</t>
  </si>
  <si>
    <t>039103000</t>
  </si>
  <si>
    <t>Rozebrání, bourání a odvoz zařízení staveniště</t>
  </si>
  <si>
    <t>-860285445</t>
  </si>
  <si>
    <t>VRN4</t>
  </si>
  <si>
    <t>Inženýrská činnost</t>
  </si>
  <si>
    <t>045203000</t>
  </si>
  <si>
    <t>Kompletační činnost</t>
  </si>
  <si>
    <t>589524758</t>
  </si>
  <si>
    <t>045203001</t>
  </si>
  <si>
    <t>Provedení vzorků povrchů k posouzení investorem</t>
  </si>
  <si>
    <t>kpl</t>
  </si>
  <si>
    <t>1929834316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</si>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</sst>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8"/>
      <color theme="10"/>
      <name val="Wingdings 2"/>
    </font>
    <font>
      <b/>
      <sz val="10"/>
      <color rgb="FF003366"/>
      <name val="Trebuchet MS"/>
    </font>
    <font>
      <sz val="10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41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3" fillId="3" borderId="0" xfId="0" applyFont="1" applyFill="1" applyAlignment="1" applyProtection="1">
      <alignment horizontal="left" vertical="center"/>
    </xf>
    <xf numFmtId="0" fontId="5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50" fillId="3" borderId="0" xfId="1" applyFill="1"/>
    <xf numFmtId="0" fontId="0" fillId="3" borderId="0" xfId="0" applyFill="1"/>
    <xf numFmtId="0" fontId="13" fillId="3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9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4" fillId="0" borderId="5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9" fillId="0" borderId="18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5" fillId="0" borderId="5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5" xfId="0" applyFont="1" applyBorder="1" applyAlignment="1">
      <alignment vertical="center"/>
    </xf>
    <xf numFmtId="4" fontId="32" fillId="0" borderId="18" xfId="0" applyNumberFormat="1" applyFont="1" applyBorder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166" fontId="32" fillId="0" borderId="0" xfId="0" applyNumberFormat="1" applyFont="1" applyBorder="1" applyAlignment="1" applyProtection="1">
      <alignment vertical="center"/>
    </xf>
    <xf numFmtId="4" fontId="32" fillId="0" borderId="19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3" xfId="0" applyNumberFormat="1" applyFont="1" applyBorder="1" applyAlignment="1" applyProtection="1">
      <alignment vertical="center"/>
    </xf>
    <xf numFmtId="4" fontId="29" fillId="0" borderId="24" xfId="0" applyNumberFormat="1" applyFont="1" applyBorder="1" applyAlignment="1" applyProtection="1">
      <alignment vertical="center"/>
    </xf>
    <xf numFmtId="166" fontId="29" fillId="0" borderId="24" xfId="0" applyNumberFormat="1" applyFont="1" applyBorder="1" applyAlignment="1" applyProtection="1">
      <alignment vertical="center"/>
    </xf>
    <xf numFmtId="4" fontId="29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5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3" fillId="3" borderId="0" xfId="1" applyFont="1" applyFill="1" applyAlignment="1">
      <alignment vertical="center"/>
    </xf>
    <xf numFmtId="0" fontId="5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4" fillId="0" borderId="0" xfId="0" applyFont="1" applyBorder="1" applyAlignment="1" applyProtection="1">
      <alignment horizontal="left"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7" fillId="0" borderId="5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horizontal="left" vertical="center"/>
    </xf>
    <xf numFmtId="0" fontId="7" fillId="0" borderId="24" xfId="0" applyFont="1" applyBorder="1" applyAlignment="1" applyProtection="1">
      <alignment vertical="center"/>
    </xf>
    <xf numFmtId="0" fontId="7" fillId="0" borderId="24" xfId="0" applyFont="1" applyBorder="1" applyAlignment="1" applyProtection="1">
      <alignment vertical="center"/>
      <protection locked="0"/>
    </xf>
    <xf numFmtId="4" fontId="7" fillId="0" borderId="24" xfId="0" applyNumberFormat="1" applyFont="1" applyBorder="1" applyAlignment="1" applyProtection="1">
      <alignment vertical="center"/>
    </xf>
    <xf numFmtId="0" fontId="7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Protection="1"/>
    <xf numFmtId="0" fontId="0" fillId="0" borderId="5" xfId="0" applyBorder="1"/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5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6" fillId="0" borderId="16" xfId="0" applyNumberFormat="1" applyFont="1" applyBorder="1" applyAlignment="1" applyProtection="1"/>
    <xf numFmtId="166" fontId="36" fillId="0" borderId="17" xfId="0" applyNumberFormat="1" applyFont="1" applyBorder="1" applyAlignment="1" applyProtection="1"/>
    <xf numFmtId="4" fontId="37" fillId="0" borderId="0" xfId="0" applyNumberFormat="1" applyFont="1" applyAlignment="1">
      <alignment vertical="center"/>
    </xf>
    <xf numFmtId="0" fontId="8" fillId="0" borderId="5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5" xfId="0" applyFont="1" applyBorder="1" applyAlignment="1"/>
    <xf numFmtId="0" fontId="8" fillId="0" borderId="18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9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8" fillId="0" borderId="0" xfId="0" applyFont="1" applyBorder="1" applyAlignment="1" applyProtection="1">
      <alignment horizontal="left"/>
    </xf>
    <xf numFmtId="0" fontId="7" fillId="0" borderId="0" xfId="0" applyFont="1" applyBorder="1" applyAlignment="1" applyProtection="1">
      <alignment horizontal="left"/>
    </xf>
    <xf numFmtId="4" fontId="7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39" fillId="0" borderId="0" xfId="0" applyFont="1" applyAlignment="1" applyProtection="1">
      <alignment horizontal="left" vertical="center"/>
    </xf>
    <xf numFmtId="0" fontId="3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38" fillId="0" borderId="0" xfId="0" applyFont="1" applyBorder="1" applyAlignment="1" applyProtection="1">
      <alignment horizontal="left" vertical="center"/>
    </xf>
    <xf numFmtId="0" fontId="40" fillId="0" borderId="0" xfId="0" applyFont="1" applyBorder="1" applyAlignment="1" applyProtection="1">
      <alignment horizontal="left" vertical="center"/>
    </xf>
    <xf numFmtId="0" fontId="40" fillId="0" borderId="0" xfId="0" applyFont="1" applyBorder="1" applyAlignment="1" applyProtection="1">
      <alignment horizontal="left" vertical="center" wrapText="1"/>
    </xf>
    <xf numFmtId="167" fontId="11" fillId="0" borderId="0" xfId="0" applyNumberFormat="1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0" xfId="0" applyFont="1" applyBorder="1" applyAlignment="1" applyProtection="1">
      <alignment horizontal="left" vertical="center"/>
    </xf>
    <xf numFmtId="0" fontId="10" fillId="0" borderId="0" xfId="0" applyFont="1" applyBorder="1" applyAlignment="1" applyProtection="1">
      <alignment horizontal="left" vertical="center" wrapText="1"/>
    </xf>
    <xf numFmtId="167" fontId="10" fillId="0" borderId="0" xfId="0" applyNumberFormat="1" applyFont="1" applyBorder="1" applyAlignment="1" applyProtection="1">
      <alignment vertical="center"/>
    </xf>
    <xf numFmtId="0" fontId="40" fillId="0" borderId="0" xfId="0" applyFont="1" applyAlignment="1" applyProtection="1">
      <alignment horizontal="left" vertical="center"/>
    </xf>
    <xf numFmtId="0" fontId="40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41" fillId="0" borderId="28" xfId="0" applyFont="1" applyBorder="1" applyAlignment="1" applyProtection="1">
      <alignment horizontal="center" vertical="center"/>
    </xf>
    <xf numFmtId="49" fontId="41" fillId="0" borderId="28" xfId="0" applyNumberFormat="1" applyFont="1" applyBorder="1" applyAlignment="1" applyProtection="1">
      <alignment horizontal="left" vertical="center" wrapText="1"/>
    </xf>
    <xf numFmtId="0" fontId="41" fillId="0" borderId="28" xfId="0" applyFont="1" applyBorder="1" applyAlignment="1" applyProtection="1">
      <alignment horizontal="left" vertical="center" wrapText="1"/>
    </xf>
    <xf numFmtId="0" fontId="41" fillId="0" borderId="28" xfId="0" applyFont="1" applyBorder="1" applyAlignment="1" applyProtection="1">
      <alignment horizontal="center" vertical="center" wrapText="1"/>
    </xf>
    <xf numFmtId="167" fontId="41" fillId="0" borderId="28" xfId="0" applyNumberFormat="1" applyFont="1" applyBorder="1" applyAlignment="1" applyProtection="1">
      <alignment vertical="center"/>
    </xf>
    <xf numFmtId="4" fontId="41" fillId="4" borderId="28" xfId="0" applyNumberFormat="1" applyFont="1" applyFill="1" applyBorder="1" applyAlignment="1" applyProtection="1">
      <alignment vertical="center"/>
      <protection locked="0"/>
    </xf>
    <xf numFmtId="4" fontId="41" fillId="0" borderId="28" xfId="0" applyNumberFormat="1" applyFont="1" applyBorder="1" applyAlignment="1" applyProtection="1">
      <alignment vertical="center"/>
    </xf>
    <xf numFmtId="0" fontId="41" fillId="0" borderId="5" xfId="0" applyFont="1" applyBorder="1" applyAlignment="1">
      <alignment vertical="center"/>
    </xf>
    <xf numFmtId="0" fontId="41" fillId="4" borderId="28" xfId="0" applyFont="1" applyFill="1" applyBorder="1" applyAlignment="1" applyProtection="1">
      <alignment horizontal="left" vertical="center"/>
      <protection locked="0"/>
    </xf>
    <xf numFmtId="0" fontId="41" fillId="0" borderId="0" xfId="0" applyFont="1" applyBorder="1" applyAlignment="1" applyProtection="1">
      <alignment horizontal="center" vertical="center"/>
    </xf>
    <xf numFmtId="0" fontId="42" fillId="0" borderId="0" xfId="0" applyFont="1" applyAlignment="1" applyProtection="1">
      <alignment vertical="center" wrapText="1"/>
    </xf>
    <xf numFmtId="0" fontId="0" fillId="0" borderId="18" xfId="0" applyFont="1" applyBorder="1" applyAlignment="1" applyProtection="1">
      <alignment vertical="center"/>
    </xf>
    <xf numFmtId="0" fontId="10" fillId="0" borderId="23" xfId="0" applyFont="1" applyBorder="1" applyAlignment="1" applyProtection="1">
      <alignment vertical="center"/>
    </xf>
    <xf numFmtId="0" fontId="10" fillId="0" borderId="24" xfId="0" applyFont="1" applyBorder="1" applyAlignment="1" applyProtection="1">
      <alignment vertical="center"/>
    </xf>
    <xf numFmtId="0" fontId="10" fillId="0" borderId="25" xfId="0" applyFont="1" applyBorder="1" applyAlignment="1" applyProtection="1">
      <alignment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43" fillId="0" borderId="29" xfId="0" applyFont="1" applyBorder="1" applyAlignment="1" applyProtection="1">
      <alignment vertical="center" wrapText="1"/>
      <protection locked="0"/>
    </xf>
    <xf numFmtId="0" fontId="43" fillId="0" borderId="30" xfId="0" applyFont="1" applyBorder="1" applyAlignment="1" applyProtection="1">
      <alignment vertical="center" wrapText="1"/>
      <protection locked="0"/>
    </xf>
    <xf numFmtId="0" fontId="43" fillId="0" borderId="31" xfId="0" applyFont="1" applyBorder="1" applyAlignment="1" applyProtection="1">
      <alignment vertical="center" wrapText="1"/>
      <protection locked="0"/>
    </xf>
    <xf numFmtId="0" fontId="43" fillId="0" borderId="32" xfId="0" applyFont="1" applyBorder="1" applyAlignment="1" applyProtection="1">
      <alignment horizontal="center" vertical="center" wrapText="1"/>
      <protection locked="0"/>
    </xf>
    <xf numFmtId="0" fontId="43" fillId="0" borderId="33" xfId="0" applyFont="1" applyBorder="1" applyAlignment="1" applyProtection="1">
      <alignment horizontal="center" vertical="center" wrapText="1"/>
      <protection locked="0"/>
    </xf>
    <xf numFmtId="0" fontId="43" fillId="0" borderId="32" xfId="0" applyFont="1" applyBorder="1" applyAlignment="1" applyProtection="1">
      <alignment vertical="center" wrapText="1"/>
      <protection locked="0"/>
    </xf>
    <xf numFmtId="0" fontId="43" fillId="0" borderId="33" xfId="0" applyFont="1" applyBorder="1" applyAlignment="1" applyProtection="1">
      <alignment vertical="center" wrapText="1"/>
      <protection locked="0"/>
    </xf>
    <xf numFmtId="0" fontId="45" fillId="0" borderId="1" xfId="0" applyFont="1" applyBorder="1" applyAlignment="1" applyProtection="1">
      <alignment horizontal="left" vertical="center" wrapText="1"/>
      <protection locked="0"/>
    </xf>
    <xf numFmtId="0" fontId="46" fillId="0" borderId="1" xfId="0" applyFont="1" applyBorder="1" applyAlignment="1" applyProtection="1">
      <alignment horizontal="left" vertical="center" wrapText="1"/>
      <protection locked="0"/>
    </xf>
    <xf numFmtId="0" fontId="46" fillId="0" borderId="32" xfId="0" applyFont="1" applyBorder="1" applyAlignment="1" applyProtection="1">
      <alignment vertical="center" wrapText="1"/>
      <protection locked="0"/>
    </xf>
    <xf numFmtId="0" fontId="46" fillId="0" borderId="1" xfId="0" applyFont="1" applyBorder="1" applyAlignment="1" applyProtection="1">
      <alignment vertical="center" wrapText="1"/>
      <protection locked="0"/>
    </xf>
    <xf numFmtId="0" fontId="46" fillId="0" borderId="1" xfId="0" applyFont="1" applyBorder="1" applyAlignment="1" applyProtection="1">
      <alignment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49" fontId="46" fillId="0" borderId="1" xfId="0" applyNumberFormat="1" applyFont="1" applyBorder="1" applyAlignment="1" applyProtection="1">
      <alignment vertical="center" wrapText="1"/>
      <protection locked="0"/>
    </xf>
    <xf numFmtId="0" fontId="43" fillId="0" borderId="35" xfId="0" applyFont="1" applyBorder="1" applyAlignment="1" applyProtection="1">
      <alignment vertical="center" wrapText="1"/>
      <protection locked="0"/>
    </xf>
    <xf numFmtId="0" fontId="47" fillId="0" borderId="34" xfId="0" applyFont="1" applyBorder="1" applyAlignment="1" applyProtection="1">
      <alignment vertical="center" wrapText="1"/>
      <protection locked="0"/>
    </xf>
    <xf numFmtId="0" fontId="43" fillId="0" borderId="36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vertical="top"/>
      <protection locked="0"/>
    </xf>
    <xf numFmtId="0" fontId="43" fillId="0" borderId="0" xfId="0" applyFont="1" applyAlignment="1" applyProtection="1">
      <alignment vertical="top"/>
      <protection locked="0"/>
    </xf>
    <xf numFmtId="0" fontId="43" fillId="0" borderId="29" xfId="0" applyFont="1" applyBorder="1" applyAlignment="1" applyProtection="1">
      <alignment horizontal="left" vertical="center"/>
      <protection locked="0"/>
    </xf>
    <xf numFmtId="0" fontId="43" fillId="0" borderId="30" xfId="0" applyFont="1" applyBorder="1" applyAlignment="1" applyProtection="1">
      <alignment horizontal="left" vertical="center"/>
      <protection locked="0"/>
    </xf>
    <xf numFmtId="0" fontId="43" fillId="0" borderId="31" xfId="0" applyFont="1" applyBorder="1" applyAlignment="1" applyProtection="1">
      <alignment horizontal="left" vertical="center"/>
      <protection locked="0"/>
    </xf>
    <xf numFmtId="0" fontId="43" fillId="0" borderId="32" xfId="0" applyFont="1" applyBorder="1" applyAlignment="1" applyProtection="1">
      <alignment horizontal="left" vertical="center"/>
      <protection locked="0"/>
    </xf>
    <xf numFmtId="0" fontId="43" fillId="0" borderId="33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8" fillId="0" borderId="0" xfId="0" applyFont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center" vertical="center"/>
      <protection locked="0"/>
    </xf>
    <xf numFmtId="0" fontId="48" fillId="0" borderId="34" xfId="0" applyFont="1" applyBorder="1" applyAlignment="1" applyProtection="1">
      <alignment horizontal="left" vertical="center"/>
      <protection locked="0"/>
    </xf>
    <xf numFmtId="0" fontId="49" fillId="0" borderId="1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center" vertical="center"/>
      <protection locked="0"/>
    </xf>
    <xf numFmtId="0" fontId="46" fillId="0" borderId="32" xfId="0" applyFont="1" applyBorder="1" applyAlignment="1" applyProtection="1">
      <alignment horizontal="left" vertical="center"/>
      <protection locked="0"/>
    </xf>
    <xf numFmtId="0" fontId="46" fillId="2" borderId="1" xfId="0" applyFont="1" applyFill="1" applyBorder="1" applyAlignment="1" applyProtection="1">
      <alignment horizontal="left" vertical="center"/>
      <protection locked="0"/>
    </xf>
    <xf numFmtId="0" fontId="46" fillId="2" borderId="1" xfId="0" applyFont="1" applyFill="1" applyBorder="1" applyAlignment="1" applyProtection="1">
      <alignment horizontal="center" vertical="center"/>
      <protection locked="0"/>
    </xf>
    <xf numFmtId="0" fontId="43" fillId="0" borderId="35" xfId="0" applyFont="1" applyBorder="1" applyAlignment="1" applyProtection="1">
      <alignment horizontal="left" vertical="center"/>
      <protection locked="0"/>
    </xf>
    <xf numFmtId="0" fontId="47" fillId="0" borderId="34" xfId="0" applyFont="1" applyBorder="1" applyAlignment="1" applyProtection="1">
      <alignment horizontal="left" vertical="center"/>
      <protection locked="0"/>
    </xf>
    <xf numFmtId="0" fontId="43" fillId="0" borderId="36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8" fillId="0" borderId="1" xfId="0" applyFont="1" applyBorder="1" applyAlignment="1" applyProtection="1">
      <alignment horizontal="left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6" fillId="0" borderId="1" xfId="0" applyFont="1" applyBorder="1" applyAlignment="1" applyProtection="1">
      <alignment horizontal="center" vertical="center" wrapText="1"/>
      <protection locked="0"/>
    </xf>
    <xf numFmtId="0" fontId="43" fillId="0" borderId="29" xfId="0" applyFont="1" applyBorder="1" applyAlignment="1" applyProtection="1">
      <alignment horizontal="left" vertical="center" wrapText="1"/>
      <protection locked="0"/>
    </xf>
    <xf numFmtId="0" fontId="43" fillId="0" borderId="30" xfId="0" applyFont="1" applyBorder="1" applyAlignment="1" applyProtection="1">
      <alignment horizontal="left" vertical="center" wrapText="1"/>
      <protection locked="0"/>
    </xf>
    <xf numFmtId="0" fontId="43" fillId="0" borderId="31" xfId="0" applyFont="1" applyBorder="1" applyAlignment="1" applyProtection="1">
      <alignment horizontal="left" vertical="center" wrapText="1"/>
      <protection locked="0"/>
    </xf>
    <xf numFmtId="0" fontId="43" fillId="0" borderId="32" xfId="0" applyFont="1" applyBorder="1" applyAlignment="1" applyProtection="1">
      <alignment horizontal="left" vertical="center" wrapText="1"/>
      <protection locked="0"/>
    </xf>
    <xf numFmtId="0" fontId="43" fillId="0" borderId="33" xfId="0" applyFont="1" applyBorder="1" applyAlignment="1" applyProtection="1">
      <alignment horizontal="left" vertical="center" wrapText="1"/>
      <protection locked="0"/>
    </xf>
    <xf numFmtId="0" fontId="48" fillId="0" borderId="32" xfId="0" applyFont="1" applyBorder="1" applyAlignment="1" applyProtection="1">
      <alignment horizontal="left" vertical="center" wrapText="1"/>
      <protection locked="0"/>
    </xf>
    <xf numFmtId="0" fontId="48" fillId="0" borderId="33" xfId="0" applyFont="1" applyBorder="1" applyAlignment="1" applyProtection="1">
      <alignment horizontal="left" vertical="center" wrapText="1"/>
      <protection locked="0"/>
    </xf>
    <xf numFmtId="0" fontId="46" fillId="0" borderId="32" xfId="0" applyFont="1" applyBorder="1" applyAlignment="1" applyProtection="1">
      <alignment horizontal="left" vertical="center" wrapText="1"/>
      <protection locked="0"/>
    </xf>
    <xf numFmtId="0" fontId="46" fillId="0" borderId="33" xfId="0" applyFont="1" applyBorder="1" applyAlignment="1" applyProtection="1">
      <alignment horizontal="left" vertical="center" wrapText="1"/>
      <protection locked="0"/>
    </xf>
    <xf numFmtId="0" fontId="46" fillId="0" borderId="33" xfId="0" applyFont="1" applyBorder="1" applyAlignment="1" applyProtection="1">
      <alignment horizontal="left" vertical="center"/>
      <protection locked="0"/>
    </xf>
    <xf numFmtId="0" fontId="46" fillId="0" borderId="35" xfId="0" applyFont="1" applyBorder="1" applyAlignment="1" applyProtection="1">
      <alignment horizontal="left" vertical="center" wrapText="1"/>
      <protection locked="0"/>
    </xf>
    <xf numFmtId="0" fontId="46" fillId="0" borderId="34" xfId="0" applyFont="1" applyBorder="1" applyAlignment="1" applyProtection="1">
      <alignment horizontal="left" vertical="center" wrapText="1"/>
      <protection locked="0"/>
    </xf>
    <xf numFmtId="0" fontId="46" fillId="0" borderId="36" xfId="0" applyFont="1" applyBorder="1" applyAlignment="1" applyProtection="1">
      <alignment horizontal="left" vertical="center" wrapText="1"/>
      <protection locked="0"/>
    </xf>
    <xf numFmtId="0" fontId="46" fillId="0" borderId="1" xfId="0" applyFont="1" applyBorder="1" applyAlignment="1" applyProtection="1">
      <alignment horizontal="left" vertical="top"/>
      <protection locked="0"/>
    </xf>
    <xf numFmtId="0" fontId="46" fillId="0" borderId="1" xfId="0" applyFont="1" applyBorder="1" applyAlignment="1" applyProtection="1">
      <alignment horizontal="center" vertical="top"/>
      <protection locked="0"/>
    </xf>
    <xf numFmtId="0" fontId="46" fillId="0" borderId="35" xfId="0" applyFont="1" applyBorder="1" applyAlignment="1" applyProtection="1">
      <alignment horizontal="left" vertical="center"/>
      <protection locked="0"/>
    </xf>
    <xf numFmtId="0" fontId="46" fillId="0" borderId="36" xfId="0" applyFont="1" applyBorder="1" applyAlignment="1" applyProtection="1">
      <alignment horizontal="left" vertical="center"/>
      <protection locked="0"/>
    </xf>
    <xf numFmtId="0" fontId="48" fillId="0" borderId="0" xfId="0" applyFont="1" applyAlignment="1" applyProtection="1">
      <alignment vertical="center"/>
      <protection locked="0"/>
    </xf>
    <xf numFmtId="0" fontId="45" fillId="0" borderId="1" xfId="0" applyFont="1" applyBorder="1" applyAlignment="1" applyProtection="1">
      <alignment vertical="center"/>
      <protection locked="0"/>
    </xf>
    <xf numFmtId="0" fontId="48" fillId="0" borderId="34" xfId="0" applyFont="1" applyBorder="1" applyAlignment="1" applyProtection="1">
      <alignment vertical="center"/>
      <protection locked="0"/>
    </xf>
    <xf numFmtId="0" fontId="45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6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5" fillId="0" borderId="34" xfId="0" applyFont="1" applyBorder="1" applyAlignment="1" applyProtection="1">
      <alignment horizontal="left"/>
      <protection locked="0"/>
    </xf>
    <xf numFmtId="0" fontId="48" fillId="0" borderId="34" xfId="0" applyFont="1" applyBorder="1" applyAlignment="1" applyProtection="1">
      <protection locked="0"/>
    </xf>
    <xf numFmtId="0" fontId="43" fillId="0" borderId="32" xfId="0" applyFont="1" applyBorder="1" applyAlignment="1" applyProtection="1">
      <alignment vertical="top"/>
      <protection locked="0"/>
    </xf>
    <xf numFmtId="0" fontId="43" fillId="0" borderId="33" xfId="0" applyFont="1" applyBorder="1" applyAlignment="1" applyProtection="1">
      <alignment vertical="top"/>
      <protection locked="0"/>
    </xf>
    <xf numFmtId="0" fontId="43" fillId="0" borderId="1" xfId="0" applyFont="1" applyBorder="1" applyAlignment="1" applyProtection="1">
      <alignment horizontal="center" vertical="center"/>
      <protection locked="0"/>
    </xf>
    <xf numFmtId="0" fontId="43" fillId="0" borderId="1" xfId="0" applyFont="1" applyBorder="1" applyAlignment="1" applyProtection="1">
      <alignment horizontal="left" vertical="top"/>
      <protection locked="0"/>
    </xf>
    <xf numFmtId="0" fontId="43" fillId="0" borderId="35" xfId="0" applyFont="1" applyBorder="1" applyAlignment="1" applyProtection="1">
      <alignment vertical="top"/>
      <protection locked="0"/>
    </xf>
    <xf numFmtId="0" fontId="43" fillId="0" borderId="34" xfId="0" applyFont="1" applyBorder="1" applyAlignment="1" applyProtection="1">
      <alignment vertical="top"/>
      <protection locked="0"/>
    </xf>
    <xf numFmtId="0" fontId="43" fillId="0" borderId="36" xfId="0" applyFont="1" applyBorder="1" applyAlignment="1" applyProtection="1">
      <alignment vertical="top"/>
      <protection locked="0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1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0" fontId="0" fillId="0" borderId="0" xfId="0"/>
    <xf numFmtId="4" fontId="27" fillId="0" borderId="0" xfId="0" applyNumberFormat="1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3" fillId="3" borderId="0" xfId="1" applyFont="1" applyFill="1" applyAlignment="1">
      <alignment vertical="center"/>
    </xf>
    <xf numFmtId="0" fontId="19" fillId="0" borderId="0" xfId="0" applyFont="1" applyAlignment="1" applyProtection="1">
      <alignment horizontal="left" vertical="center"/>
    </xf>
    <xf numFmtId="0" fontId="44" fillId="0" borderId="1" xfId="0" applyFont="1" applyBorder="1" applyAlignment="1" applyProtection="1">
      <alignment horizontal="center" vertical="center" wrapText="1"/>
      <protection locked="0"/>
    </xf>
    <xf numFmtId="0" fontId="46" fillId="0" borderId="1" xfId="0" applyFont="1" applyBorder="1" applyAlignment="1" applyProtection="1">
      <alignment horizontal="left" vertical="top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 wrapText="1"/>
      <protection locked="0"/>
    </xf>
    <xf numFmtId="49" fontId="46" fillId="0" borderId="1" xfId="0" applyNumberFormat="1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5" fillId="0" borderId="34" xfId="0" applyFont="1" applyBorder="1" applyAlignment="1" applyProtection="1">
      <alignment horizontal="left"/>
      <protection locked="0"/>
    </xf>
    <xf numFmtId="0" fontId="45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56"/>
  <sheetViews>
    <sheetView showGridLines="0" tabSelected="1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91" width="9.28515625" hidden="1"/>
  </cols>
  <sheetData>
    <row r="1" spans="1:74" ht="21.45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" customHeight="1">
      <c r="AR2" s="384"/>
      <c r="AS2" s="384"/>
      <c r="AT2" s="384"/>
      <c r="AU2" s="384"/>
      <c r="AV2" s="384"/>
      <c r="AW2" s="384"/>
      <c r="AX2" s="384"/>
      <c r="AY2" s="384"/>
      <c r="AZ2" s="384"/>
      <c r="BA2" s="384"/>
      <c r="BB2" s="384"/>
      <c r="BC2" s="384"/>
      <c r="BD2" s="384"/>
      <c r="BE2" s="384"/>
      <c r="BS2" s="24" t="s">
        <v>8</v>
      </c>
      <c r="BT2" s="24" t="s">
        <v>9</v>
      </c>
    </row>
    <row r="3" spans="1:74" ht="6.9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spans="1:74" ht="36.9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spans="1:74" ht="14.4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56" t="s">
        <v>16</v>
      </c>
      <c r="L5" s="357"/>
      <c r="M5" s="357"/>
      <c r="N5" s="357"/>
      <c r="O5" s="357"/>
      <c r="P5" s="357"/>
      <c r="Q5" s="357"/>
      <c r="R5" s="357"/>
      <c r="S5" s="357"/>
      <c r="T5" s="357"/>
      <c r="U5" s="357"/>
      <c r="V5" s="357"/>
      <c r="W5" s="357"/>
      <c r="X5" s="357"/>
      <c r="Y5" s="357"/>
      <c r="Z5" s="357"/>
      <c r="AA5" s="357"/>
      <c r="AB5" s="357"/>
      <c r="AC5" s="357"/>
      <c r="AD5" s="357"/>
      <c r="AE5" s="357"/>
      <c r="AF5" s="357"/>
      <c r="AG5" s="357"/>
      <c r="AH5" s="357"/>
      <c r="AI5" s="357"/>
      <c r="AJ5" s="357"/>
      <c r="AK5" s="357"/>
      <c r="AL5" s="357"/>
      <c r="AM5" s="357"/>
      <c r="AN5" s="357"/>
      <c r="AO5" s="357"/>
      <c r="AP5" s="29"/>
      <c r="AQ5" s="31"/>
      <c r="BE5" s="354" t="s">
        <v>17</v>
      </c>
      <c r="BS5" s="24" t="s">
        <v>8</v>
      </c>
    </row>
    <row r="6" spans="1:74" ht="36.9" customHeight="1">
      <c r="B6" s="28"/>
      <c r="C6" s="29"/>
      <c r="D6" s="36" t="s">
        <v>18</v>
      </c>
      <c r="E6" s="29"/>
      <c r="F6" s="29"/>
      <c r="G6" s="29"/>
      <c r="H6" s="29"/>
      <c r="I6" s="29"/>
      <c r="J6" s="29"/>
      <c r="K6" s="358" t="s">
        <v>19</v>
      </c>
      <c r="L6" s="357"/>
      <c r="M6" s="357"/>
      <c r="N6" s="357"/>
      <c r="O6" s="357"/>
      <c r="P6" s="357"/>
      <c r="Q6" s="357"/>
      <c r="R6" s="357"/>
      <c r="S6" s="357"/>
      <c r="T6" s="357"/>
      <c r="U6" s="357"/>
      <c r="V6" s="357"/>
      <c r="W6" s="357"/>
      <c r="X6" s="357"/>
      <c r="Y6" s="357"/>
      <c r="Z6" s="357"/>
      <c r="AA6" s="357"/>
      <c r="AB6" s="357"/>
      <c r="AC6" s="357"/>
      <c r="AD6" s="357"/>
      <c r="AE6" s="357"/>
      <c r="AF6" s="357"/>
      <c r="AG6" s="357"/>
      <c r="AH6" s="357"/>
      <c r="AI6" s="357"/>
      <c r="AJ6" s="357"/>
      <c r="AK6" s="357"/>
      <c r="AL6" s="357"/>
      <c r="AM6" s="357"/>
      <c r="AN6" s="357"/>
      <c r="AO6" s="357"/>
      <c r="AP6" s="29"/>
      <c r="AQ6" s="31"/>
      <c r="BE6" s="355"/>
      <c r="BS6" s="24" t="s">
        <v>8</v>
      </c>
    </row>
    <row r="7" spans="1:74" ht="14.4" customHeight="1">
      <c r="B7" s="28"/>
      <c r="C7" s="29"/>
      <c r="D7" s="37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22</v>
      </c>
      <c r="AL7" s="29"/>
      <c r="AM7" s="29"/>
      <c r="AN7" s="35" t="s">
        <v>21</v>
      </c>
      <c r="AO7" s="29"/>
      <c r="AP7" s="29"/>
      <c r="AQ7" s="31"/>
      <c r="BE7" s="355"/>
      <c r="BS7" s="24" t="s">
        <v>8</v>
      </c>
    </row>
    <row r="8" spans="1:74" ht="14.4" customHeight="1">
      <c r="B8" s="28"/>
      <c r="C8" s="29"/>
      <c r="D8" s="37" t="s">
        <v>23</v>
      </c>
      <c r="E8" s="29"/>
      <c r="F8" s="29"/>
      <c r="G8" s="29"/>
      <c r="H8" s="29"/>
      <c r="I8" s="29"/>
      <c r="J8" s="29"/>
      <c r="K8" s="35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25</v>
      </c>
      <c r="AL8" s="29"/>
      <c r="AM8" s="29"/>
      <c r="AN8" s="38" t="s">
        <v>26</v>
      </c>
      <c r="AO8" s="29"/>
      <c r="AP8" s="29"/>
      <c r="AQ8" s="31"/>
      <c r="BE8" s="355"/>
      <c r="BS8" s="24" t="s">
        <v>8</v>
      </c>
    </row>
    <row r="9" spans="1:74" ht="14.4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55"/>
      <c r="BS9" s="24" t="s">
        <v>8</v>
      </c>
    </row>
    <row r="10" spans="1:74" ht="14.4" customHeight="1">
      <c r="B10" s="28"/>
      <c r="C10" s="29"/>
      <c r="D10" s="37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28</v>
      </c>
      <c r="AL10" s="29"/>
      <c r="AM10" s="29"/>
      <c r="AN10" s="35" t="s">
        <v>21</v>
      </c>
      <c r="AO10" s="29"/>
      <c r="AP10" s="29"/>
      <c r="AQ10" s="31"/>
      <c r="BE10" s="355"/>
      <c r="BS10" s="24" t="s">
        <v>8</v>
      </c>
    </row>
    <row r="11" spans="1:74" ht="18.45" customHeight="1">
      <c r="B11" s="28"/>
      <c r="C11" s="29"/>
      <c r="D11" s="29"/>
      <c r="E11" s="35" t="s">
        <v>29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30</v>
      </c>
      <c r="AL11" s="29"/>
      <c r="AM11" s="29"/>
      <c r="AN11" s="35" t="s">
        <v>21</v>
      </c>
      <c r="AO11" s="29"/>
      <c r="AP11" s="29"/>
      <c r="AQ11" s="31"/>
      <c r="BE11" s="355"/>
      <c r="BS11" s="24" t="s">
        <v>8</v>
      </c>
    </row>
    <row r="12" spans="1:74" ht="6.9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55"/>
      <c r="BS12" s="24" t="s">
        <v>8</v>
      </c>
    </row>
    <row r="13" spans="1:74" ht="14.4" customHeight="1">
      <c r="B13" s="28"/>
      <c r="C13" s="29"/>
      <c r="D13" s="37" t="s">
        <v>31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28</v>
      </c>
      <c r="AL13" s="29"/>
      <c r="AM13" s="29"/>
      <c r="AN13" s="39" t="s">
        <v>32</v>
      </c>
      <c r="AO13" s="29"/>
      <c r="AP13" s="29"/>
      <c r="AQ13" s="31"/>
      <c r="BE13" s="355"/>
      <c r="BS13" s="24" t="s">
        <v>8</v>
      </c>
    </row>
    <row r="14" spans="1:74" ht="13.2">
      <c r="B14" s="28"/>
      <c r="C14" s="29"/>
      <c r="D14" s="29"/>
      <c r="E14" s="359" t="s">
        <v>32</v>
      </c>
      <c r="F14" s="360"/>
      <c r="G14" s="360"/>
      <c r="H14" s="360"/>
      <c r="I14" s="360"/>
      <c r="J14" s="360"/>
      <c r="K14" s="360"/>
      <c r="L14" s="360"/>
      <c r="M14" s="360"/>
      <c r="N14" s="360"/>
      <c r="O14" s="360"/>
      <c r="P14" s="360"/>
      <c r="Q14" s="360"/>
      <c r="R14" s="360"/>
      <c r="S14" s="360"/>
      <c r="T14" s="360"/>
      <c r="U14" s="360"/>
      <c r="V14" s="360"/>
      <c r="W14" s="360"/>
      <c r="X14" s="360"/>
      <c r="Y14" s="360"/>
      <c r="Z14" s="360"/>
      <c r="AA14" s="360"/>
      <c r="AB14" s="360"/>
      <c r="AC14" s="360"/>
      <c r="AD14" s="360"/>
      <c r="AE14" s="360"/>
      <c r="AF14" s="360"/>
      <c r="AG14" s="360"/>
      <c r="AH14" s="360"/>
      <c r="AI14" s="360"/>
      <c r="AJ14" s="360"/>
      <c r="AK14" s="37" t="s">
        <v>30</v>
      </c>
      <c r="AL14" s="29"/>
      <c r="AM14" s="29"/>
      <c r="AN14" s="39" t="s">
        <v>32</v>
      </c>
      <c r="AO14" s="29"/>
      <c r="AP14" s="29"/>
      <c r="AQ14" s="31"/>
      <c r="BE14" s="355"/>
      <c r="BS14" s="24" t="s">
        <v>8</v>
      </c>
    </row>
    <row r="15" spans="1:74" ht="6.9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55"/>
      <c r="BS15" s="24" t="s">
        <v>6</v>
      </c>
    </row>
    <row r="16" spans="1:74" ht="14.4" customHeight="1">
      <c r="B16" s="28"/>
      <c r="C16" s="29"/>
      <c r="D16" s="37" t="s">
        <v>33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28</v>
      </c>
      <c r="AL16" s="29"/>
      <c r="AM16" s="29"/>
      <c r="AN16" s="35" t="s">
        <v>21</v>
      </c>
      <c r="AO16" s="29"/>
      <c r="AP16" s="29"/>
      <c r="AQ16" s="31"/>
      <c r="BE16" s="355"/>
      <c r="BS16" s="24" t="s">
        <v>6</v>
      </c>
    </row>
    <row r="17" spans="2:71" ht="18.45" customHeight="1">
      <c r="B17" s="28"/>
      <c r="C17" s="29"/>
      <c r="D17" s="29"/>
      <c r="E17" s="35" t="s">
        <v>34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30</v>
      </c>
      <c r="AL17" s="29"/>
      <c r="AM17" s="29"/>
      <c r="AN17" s="35" t="s">
        <v>21</v>
      </c>
      <c r="AO17" s="29"/>
      <c r="AP17" s="29"/>
      <c r="AQ17" s="31"/>
      <c r="BE17" s="355"/>
      <c r="BS17" s="24" t="s">
        <v>35</v>
      </c>
    </row>
    <row r="18" spans="2:71" ht="6.9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55"/>
      <c r="BS18" s="24" t="s">
        <v>8</v>
      </c>
    </row>
    <row r="19" spans="2:71" ht="14.4" customHeight="1">
      <c r="B19" s="28"/>
      <c r="C19" s="29"/>
      <c r="D19" s="37" t="s">
        <v>36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55"/>
      <c r="BS19" s="24" t="s">
        <v>8</v>
      </c>
    </row>
    <row r="20" spans="2:71" ht="22.5" customHeight="1">
      <c r="B20" s="28"/>
      <c r="C20" s="29"/>
      <c r="D20" s="29"/>
      <c r="E20" s="361" t="s">
        <v>21</v>
      </c>
      <c r="F20" s="361"/>
      <c r="G20" s="361"/>
      <c r="H20" s="361"/>
      <c r="I20" s="361"/>
      <c r="J20" s="361"/>
      <c r="K20" s="361"/>
      <c r="L20" s="361"/>
      <c r="M20" s="361"/>
      <c r="N20" s="361"/>
      <c r="O20" s="361"/>
      <c r="P20" s="361"/>
      <c r="Q20" s="361"/>
      <c r="R20" s="361"/>
      <c r="S20" s="361"/>
      <c r="T20" s="361"/>
      <c r="U20" s="361"/>
      <c r="V20" s="361"/>
      <c r="W20" s="361"/>
      <c r="X20" s="361"/>
      <c r="Y20" s="361"/>
      <c r="Z20" s="361"/>
      <c r="AA20" s="361"/>
      <c r="AB20" s="361"/>
      <c r="AC20" s="361"/>
      <c r="AD20" s="361"/>
      <c r="AE20" s="361"/>
      <c r="AF20" s="361"/>
      <c r="AG20" s="361"/>
      <c r="AH20" s="361"/>
      <c r="AI20" s="361"/>
      <c r="AJ20" s="361"/>
      <c r="AK20" s="361"/>
      <c r="AL20" s="361"/>
      <c r="AM20" s="361"/>
      <c r="AN20" s="361"/>
      <c r="AO20" s="29"/>
      <c r="AP20" s="29"/>
      <c r="AQ20" s="31"/>
      <c r="BE20" s="355"/>
      <c r="BS20" s="24" t="s">
        <v>35</v>
      </c>
    </row>
    <row r="21" spans="2:71" ht="6.9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55"/>
    </row>
    <row r="22" spans="2:71" ht="6.9" customHeight="1">
      <c r="B22" s="28"/>
      <c r="C22" s="29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9"/>
      <c r="AQ22" s="31"/>
      <c r="BE22" s="355"/>
    </row>
    <row r="23" spans="2:71" s="1" customFormat="1" ht="25.95" customHeight="1">
      <c r="B23" s="41"/>
      <c r="C23" s="42"/>
      <c r="D23" s="43" t="s">
        <v>37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362">
        <f>ROUND(AG51,2)</f>
        <v>0</v>
      </c>
      <c r="AL23" s="363"/>
      <c r="AM23" s="363"/>
      <c r="AN23" s="363"/>
      <c r="AO23" s="363"/>
      <c r="AP23" s="42"/>
      <c r="AQ23" s="45"/>
      <c r="BE23" s="355"/>
    </row>
    <row r="24" spans="2:71" s="1" customFormat="1" ht="6.9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E24" s="355"/>
    </row>
    <row r="25" spans="2:71" s="1" customFormat="1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364" t="s">
        <v>38</v>
      </c>
      <c r="M25" s="364"/>
      <c r="N25" s="364"/>
      <c r="O25" s="364"/>
      <c r="P25" s="42"/>
      <c r="Q25" s="42"/>
      <c r="R25" s="42"/>
      <c r="S25" s="42"/>
      <c r="T25" s="42"/>
      <c r="U25" s="42"/>
      <c r="V25" s="42"/>
      <c r="W25" s="364" t="s">
        <v>39</v>
      </c>
      <c r="X25" s="364"/>
      <c r="Y25" s="364"/>
      <c r="Z25" s="364"/>
      <c r="AA25" s="364"/>
      <c r="AB25" s="364"/>
      <c r="AC25" s="364"/>
      <c r="AD25" s="364"/>
      <c r="AE25" s="364"/>
      <c r="AF25" s="42"/>
      <c r="AG25" s="42"/>
      <c r="AH25" s="42"/>
      <c r="AI25" s="42"/>
      <c r="AJ25" s="42"/>
      <c r="AK25" s="364" t="s">
        <v>40</v>
      </c>
      <c r="AL25" s="364"/>
      <c r="AM25" s="364"/>
      <c r="AN25" s="364"/>
      <c r="AO25" s="364"/>
      <c r="AP25" s="42"/>
      <c r="AQ25" s="45"/>
      <c r="BE25" s="355"/>
    </row>
    <row r="26" spans="2:71" s="2" customFormat="1" ht="14.4" customHeight="1">
      <c r="B26" s="47"/>
      <c r="C26" s="48"/>
      <c r="D26" s="49" t="s">
        <v>41</v>
      </c>
      <c r="E26" s="48"/>
      <c r="F26" s="49" t="s">
        <v>42</v>
      </c>
      <c r="G26" s="48"/>
      <c r="H26" s="48"/>
      <c r="I26" s="48"/>
      <c r="J26" s="48"/>
      <c r="K26" s="48"/>
      <c r="L26" s="365">
        <v>0.21</v>
      </c>
      <c r="M26" s="366"/>
      <c r="N26" s="366"/>
      <c r="O26" s="366"/>
      <c r="P26" s="48"/>
      <c r="Q26" s="48"/>
      <c r="R26" s="48"/>
      <c r="S26" s="48"/>
      <c r="T26" s="48"/>
      <c r="U26" s="48"/>
      <c r="V26" s="48"/>
      <c r="W26" s="367">
        <f>ROUND(AZ51,2)</f>
        <v>0</v>
      </c>
      <c r="X26" s="366"/>
      <c r="Y26" s="366"/>
      <c r="Z26" s="366"/>
      <c r="AA26" s="366"/>
      <c r="AB26" s="366"/>
      <c r="AC26" s="366"/>
      <c r="AD26" s="366"/>
      <c r="AE26" s="366"/>
      <c r="AF26" s="48"/>
      <c r="AG26" s="48"/>
      <c r="AH26" s="48"/>
      <c r="AI26" s="48"/>
      <c r="AJ26" s="48"/>
      <c r="AK26" s="367">
        <f>ROUND(AV51,2)</f>
        <v>0</v>
      </c>
      <c r="AL26" s="366"/>
      <c r="AM26" s="366"/>
      <c r="AN26" s="366"/>
      <c r="AO26" s="366"/>
      <c r="AP26" s="48"/>
      <c r="AQ26" s="50"/>
      <c r="BE26" s="355"/>
    </row>
    <row r="27" spans="2:71" s="2" customFormat="1" ht="14.4" customHeight="1">
      <c r="B27" s="47"/>
      <c r="C27" s="48"/>
      <c r="D27" s="48"/>
      <c r="E27" s="48"/>
      <c r="F27" s="49" t="s">
        <v>43</v>
      </c>
      <c r="G27" s="48"/>
      <c r="H27" s="48"/>
      <c r="I27" s="48"/>
      <c r="J27" s="48"/>
      <c r="K27" s="48"/>
      <c r="L27" s="365">
        <v>0.15</v>
      </c>
      <c r="M27" s="366"/>
      <c r="N27" s="366"/>
      <c r="O27" s="366"/>
      <c r="P27" s="48"/>
      <c r="Q27" s="48"/>
      <c r="R27" s="48"/>
      <c r="S27" s="48"/>
      <c r="T27" s="48"/>
      <c r="U27" s="48"/>
      <c r="V27" s="48"/>
      <c r="W27" s="367">
        <f>ROUND(BA51,2)</f>
        <v>0</v>
      </c>
      <c r="X27" s="366"/>
      <c r="Y27" s="366"/>
      <c r="Z27" s="366"/>
      <c r="AA27" s="366"/>
      <c r="AB27" s="366"/>
      <c r="AC27" s="366"/>
      <c r="AD27" s="366"/>
      <c r="AE27" s="366"/>
      <c r="AF27" s="48"/>
      <c r="AG27" s="48"/>
      <c r="AH27" s="48"/>
      <c r="AI27" s="48"/>
      <c r="AJ27" s="48"/>
      <c r="AK27" s="367">
        <f>ROUND(AW51,2)</f>
        <v>0</v>
      </c>
      <c r="AL27" s="366"/>
      <c r="AM27" s="366"/>
      <c r="AN27" s="366"/>
      <c r="AO27" s="366"/>
      <c r="AP27" s="48"/>
      <c r="AQ27" s="50"/>
      <c r="BE27" s="355"/>
    </row>
    <row r="28" spans="2:71" s="2" customFormat="1" ht="14.4" hidden="1" customHeight="1">
      <c r="B28" s="47"/>
      <c r="C28" s="48"/>
      <c r="D28" s="48"/>
      <c r="E28" s="48"/>
      <c r="F28" s="49" t="s">
        <v>44</v>
      </c>
      <c r="G28" s="48"/>
      <c r="H28" s="48"/>
      <c r="I28" s="48"/>
      <c r="J28" s="48"/>
      <c r="K28" s="48"/>
      <c r="L28" s="365">
        <v>0.21</v>
      </c>
      <c r="M28" s="366"/>
      <c r="N28" s="366"/>
      <c r="O28" s="366"/>
      <c r="P28" s="48"/>
      <c r="Q28" s="48"/>
      <c r="R28" s="48"/>
      <c r="S28" s="48"/>
      <c r="T28" s="48"/>
      <c r="U28" s="48"/>
      <c r="V28" s="48"/>
      <c r="W28" s="367">
        <f>ROUND(BB51,2)</f>
        <v>0</v>
      </c>
      <c r="X28" s="366"/>
      <c r="Y28" s="366"/>
      <c r="Z28" s="366"/>
      <c r="AA28" s="366"/>
      <c r="AB28" s="366"/>
      <c r="AC28" s="366"/>
      <c r="AD28" s="366"/>
      <c r="AE28" s="366"/>
      <c r="AF28" s="48"/>
      <c r="AG28" s="48"/>
      <c r="AH28" s="48"/>
      <c r="AI28" s="48"/>
      <c r="AJ28" s="48"/>
      <c r="AK28" s="367">
        <v>0</v>
      </c>
      <c r="AL28" s="366"/>
      <c r="AM28" s="366"/>
      <c r="AN28" s="366"/>
      <c r="AO28" s="366"/>
      <c r="AP28" s="48"/>
      <c r="AQ28" s="50"/>
      <c r="BE28" s="355"/>
    </row>
    <row r="29" spans="2:71" s="2" customFormat="1" ht="14.4" hidden="1" customHeight="1">
      <c r="B29" s="47"/>
      <c r="C29" s="48"/>
      <c r="D29" s="48"/>
      <c r="E29" s="48"/>
      <c r="F29" s="49" t="s">
        <v>45</v>
      </c>
      <c r="G29" s="48"/>
      <c r="H29" s="48"/>
      <c r="I29" s="48"/>
      <c r="J29" s="48"/>
      <c r="K29" s="48"/>
      <c r="L29" s="365">
        <v>0.15</v>
      </c>
      <c r="M29" s="366"/>
      <c r="N29" s="366"/>
      <c r="O29" s="366"/>
      <c r="P29" s="48"/>
      <c r="Q29" s="48"/>
      <c r="R29" s="48"/>
      <c r="S29" s="48"/>
      <c r="T29" s="48"/>
      <c r="U29" s="48"/>
      <c r="V29" s="48"/>
      <c r="W29" s="367">
        <f>ROUND(BC51,2)</f>
        <v>0</v>
      </c>
      <c r="X29" s="366"/>
      <c r="Y29" s="366"/>
      <c r="Z29" s="366"/>
      <c r="AA29" s="366"/>
      <c r="AB29" s="366"/>
      <c r="AC29" s="366"/>
      <c r="AD29" s="366"/>
      <c r="AE29" s="366"/>
      <c r="AF29" s="48"/>
      <c r="AG29" s="48"/>
      <c r="AH29" s="48"/>
      <c r="AI29" s="48"/>
      <c r="AJ29" s="48"/>
      <c r="AK29" s="367">
        <v>0</v>
      </c>
      <c r="AL29" s="366"/>
      <c r="AM29" s="366"/>
      <c r="AN29" s="366"/>
      <c r="AO29" s="366"/>
      <c r="AP29" s="48"/>
      <c r="AQ29" s="50"/>
      <c r="BE29" s="355"/>
    </row>
    <row r="30" spans="2:71" s="2" customFormat="1" ht="14.4" hidden="1" customHeight="1">
      <c r="B30" s="47"/>
      <c r="C30" s="48"/>
      <c r="D30" s="48"/>
      <c r="E30" s="48"/>
      <c r="F30" s="49" t="s">
        <v>46</v>
      </c>
      <c r="G30" s="48"/>
      <c r="H30" s="48"/>
      <c r="I30" s="48"/>
      <c r="J30" s="48"/>
      <c r="K30" s="48"/>
      <c r="L30" s="365">
        <v>0</v>
      </c>
      <c r="M30" s="366"/>
      <c r="N30" s="366"/>
      <c r="O30" s="366"/>
      <c r="P30" s="48"/>
      <c r="Q30" s="48"/>
      <c r="R30" s="48"/>
      <c r="S30" s="48"/>
      <c r="T30" s="48"/>
      <c r="U30" s="48"/>
      <c r="V30" s="48"/>
      <c r="W30" s="367">
        <f>ROUND(BD51,2)</f>
        <v>0</v>
      </c>
      <c r="X30" s="366"/>
      <c r="Y30" s="366"/>
      <c r="Z30" s="366"/>
      <c r="AA30" s="366"/>
      <c r="AB30" s="366"/>
      <c r="AC30" s="366"/>
      <c r="AD30" s="366"/>
      <c r="AE30" s="366"/>
      <c r="AF30" s="48"/>
      <c r="AG30" s="48"/>
      <c r="AH30" s="48"/>
      <c r="AI30" s="48"/>
      <c r="AJ30" s="48"/>
      <c r="AK30" s="367">
        <v>0</v>
      </c>
      <c r="AL30" s="366"/>
      <c r="AM30" s="366"/>
      <c r="AN30" s="366"/>
      <c r="AO30" s="366"/>
      <c r="AP30" s="48"/>
      <c r="AQ30" s="50"/>
      <c r="BE30" s="355"/>
    </row>
    <row r="31" spans="2:71" s="1" customFormat="1" ht="6.9" customHeight="1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E31" s="355"/>
    </row>
    <row r="32" spans="2:71" s="1" customFormat="1" ht="25.95" customHeight="1">
      <c r="B32" s="41"/>
      <c r="C32" s="51"/>
      <c r="D32" s="52" t="s">
        <v>47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48</v>
      </c>
      <c r="U32" s="53"/>
      <c r="V32" s="53"/>
      <c r="W32" s="53"/>
      <c r="X32" s="368" t="s">
        <v>49</v>
      </c>
      <c r="Y32" s="369"/>
      <c r="Z32" s="369"/>
      <c r="AA32" s="369"/>
      <c r="AB32" s="369"/>
      <c r="AC32" s="53"/>
      <c r="AD32" s="53"/>
      <c r="AE32" s="53"/>
      <c r="AF32" s="53"/>
      <c r="AG32" s="53"/>
      <c r="AH32" s="53"/>
      <c r="AI32" s="53"/>
      <c r="AJ32" s="53"/>
      <c r="AK32" s="370">
        <f>SUM(AK23:AK30)</f>
        <v>0</v>
      </c>
      <c r="AL32" s="369"/>
      <c r="AM32" s="369"/>
      <c r="AN32" s="369"/>
      <c r="AO32" s="371"/>
      <c r="AP32" s="51"/>
      <c r="AQ32" s="55"/>
      <c r="BE32" s="355"/>
    </row>
    <row r="33" spans="2:56" s="1" customFormat="1" ht="6.9" customHeight="1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6" s="1" customFormat="1" ht="6.9" customHeight="1"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8"/>
    </row>
    <row r="38" spans="2:56" s="1" customFormat="1" ht="6.9" customHeight="1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1"/>
    </row>
    <row r="39" spans="2:56" s="1" customFormat="1" ht="36.9" customHeight="1">
      <c r="B39" s="41"/>
      <c r="C39" s="62" t="s">
        <v>50</v>
      </c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1"/>
    </row>
    <row r="40" spans="2:56" s="1" customFormat="1" ht="6.9" customHeight="1">
      <c r="B40" s="41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1"/>
    </row>
    <row r="41" spans="2:56" s="3" customFormat="1" ht="14.4" customHeight="1">
      <c r="B41" s="64"/>
      <c r="C41" s="65" t="s">
        <v>15</v>
      </c>
      <c r="D41" s="66"/>
      <c r="E41" s="66"/>
      <c r="F41" s="66"/>
      <c r="G41" s="66"/>
      <c r="H41" s="66"/>
      <c r="I41" s="66"/>
      <c r="J41" s="66"/>
      <c r="K41" s="66"/>
      <c r="L41" s="66" t="str">
        <f>K5</f>
        <v>53o</v>
      </c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7"/>
    </row>
    <row r="42" spans="2:56" s="4" customFormat="1" ht="36.9" customHeight="1">
      <c r="B42" s="68"/>
      <c r="C42" s="69" t="s">
        <v>18</v>
      </c>
      <c r="D42" s="70"/>
      <c r="E42" s="70"/>
      <c r="F42" s="70"/>
      <c r="G42" s="70"/>
      <c r="H42" s="70"/>
      <c r="I42" s="70"/>
      <c r="J42" s="70"/>
      <c r="K42" s="70"/>
      <c r="L42" s="394" t="str">
        <f>K6</f>
        <v>Opravy ostatní - Chrudim, Čs.partyzánů 8</v>
      </c>
      <c r="M42" s="395"/>
      <c r="N42" s="395"/>
      <c r="O42" s="395"/>
      <c r="P42" s="395"/>
      <c r="Q42" s="395"/>
      <c r="R42" s="395"/>
      <c r="S42" s="395"/>
      <c r="T42" s="395"/>
      <c r="U42" s="395"/>
      <c r="V42" s="395"/>
      <c r="W42" s="395"/>
      <c r="X42" s="395"/>
      <c r="Y42" s="395"/>
      <c r="Z42" s="395"/>
      <c r="AA42" s="395"/>
      <c r="AB42" s="395"/>
      <c r="AC42" s="395"/>
      <c r="AD42" s="395"/>
      <c r="AE42" s="395"/>
      <c r="AF42" s="395"/>
      <c r="AG42" s="395"/>
      <c r="AH42" s="395"/>
      <c r="AI42" s="395"/>
      <c r="AJ42" s="395"/>
      <c r="AK42" s="395"/>
      <c r="AL42" s="395"/>
      <c r="AM42" s="395"/>
      <c r="AN42" s="395"/>
      <c r="AO42" s="395"/>
      <c r="AP42" s="70"/>
      <c r="AQ42" s="70"/>
      <c r="AR42" s="71"/>
    </row>
    <row r="43" spans="2:56" s="1" customFormat="1" ht="6.9" customHeight="1">
      <c r="B43" s="41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1"/>
    </row>
    <row r="44" spans="2:56" s="1" customFormat="1" ht="13.2">
      <c r="B44" s="41"/>
      <c r="C44" s="65" t="s">
        <v>23</v>
      </c>
      <c r="D44" s="63"/>
      <c r="E44" s="63"/>
      <c r="F44" s="63"/>
      <c r="G44" s="63"/>
      <c r="H44" s="63"/>
      <c r="I44" s="63"/>
      <c r="J44" s="63"/>
      <c r="K44" s="63"/>
      <c r="L44" s="72" t="str">
        <f>IF(K8="","",K8)</f>
        <v xml:space="preserve"> 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5" t="s">
        <v>25</v>
      </c>
      <c r="AJ44" s="63"/>
      <c r="AK44" s="63"/>
      <c r="AL44" s="63"/>
      <c r="AM44" s="372" t="str">
        <f>IF(AN8= "","",AN8)</f>
        <v>18. 7. 2017</v>
      </c>
      <c r="AN44" s="372"/>
      <c r="AO44" s="63"/>
      <c r="AP44" s="63"/>
      <c r="AQ44" s="63"/>
      <c r="AR44" s="61"/>
    </row>
    <row r="45" spans="2:56" s="1" customFormat="1" ht="6.9" customHeight="1">
      <c r="B45" s="41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1"/>
    </row>
    <row r="46" spans="2:56" s="1" customFormat="1" ht="13.2">
      <c r="B46" s="41"/>
      <c r="C46" s="65" t="s">
        <v>27</v>
      </c>
      <c r="D46" s="63"/>
      <c r="E46" s="63"/>
      <c r="F46" s="63"/>
      <c r="G46" s="63"/>
      <c r="H46" s="63"/>
      <c r="I46" s="63"/>
      <c r="J46" s="63"/>
      <c r="K46" s="63"/>
      <c r="L46" s="66" t="str">
        <f>IF(E11= "","",E11)</f>
        <v>MěÚ Chrudim,odbor investic,Resselovo nám.77</v>
      </c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5" t="s">
        <v>33</v>
      </c>
      <c r="AJ46" s="63"/>
      <c r="AK46" s="63"/>
      <c r="AL46" s="63"/>
      <c r="AM46" s="373" t="str">
        <f>IF(E17="","",E17)</f>
        <v>CODE s.r.o. Pardubice</v>
      </c>
      <c r="AN46" s="373"/>
      <c r="AO46" s="373"/>
      <c r="AP46" s="373"/>
      <c r="AQ46" s="63"/>
      <c r="AR46" s="61"/>
      <c r="AS46" s="374" t="s">
        <v>51</v>
      </c>
      <c r="AT46" s="375"/>
      <c r="AU46" s="74"/>
      <c r="AV46" s="74"/>
      <c r="AW46" s="74"/>
      <c r="AX46" s="74"/>
      <c r="AY46" s="74"/>
      <c r="AZ46" s="74"/>
      <c r="BA46" s="74"/>
      <c r="BB46" s="74"/>
      <c r="BC46" s="74"/>
      <c r="BD46" s="75"/>
    </row>
    <row r="47" spans="2:56" s="1" customFormat="1" ht="13.2">
      <c r="B47" s="41"/>
      <c r="C47" s="65" t="s">
        <v>31</v>
      </c>
      <c r="D47" s="63"/>
      <c r="E47" s="63"/>
      <c r="F47" s="63"/>
      <c r="G47" s="63"/>
      <c r="H47" s="63"/>
      <c r="I47" s="63"/>
      <c r="J47" s="63"/>
      <c r="K47" s="63"/>
      <c r="L47" s="66" t="str">
        <f>IF(E14= "Vyplň údaj","",E14)</f>
        <v/>
      </c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1"/>
      <c r="AS47" s="376"/>
      <c r="AT47" s="377"/>
      <c r="AU47" s="76"/>
      <c r="AV47" s="76"/>
      <c r="AW47" s="76"/>
      <c r="AX47" s="76"/>
      <c r="AY47" s="76"/>
      <c r="AZ47" s="76"/>
      <c r="BA47" s="76"/>
      <c r="BB47" s="76"/>
      <c r="BC47" s="76"/>
      <c r="BD47" s="77"/>
    </row>
    <row r="48" spans="2:56" s="1" customFormat="1" ht="10.95" customHeight="1">
      <c r="B48" s="41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1"/>
      <c r="AS48" s="378"/>
      <c r="AT48" s="379"/>
      <c r="AU48" s="42"/>
      <c r="AV48" s="42"/>
      <c r="AW48" s="42"/>
      <c r="AX48" s="42"/>
      <c r="AY48" s="42"/>
      <c r="AZ48" s="42"/>
      <c r="BA48" s="42"/>
      <c r="BB48" s="42"/>
      <c r="BC48" s="42"/>
      <c r="BD48" s="78"/>
    </row>
    <row r="49" spans="1:91" s="1" customFormat="1" ht="29.25" customHeight="1">
      <c r="B49" s="41"/>
      <c r="C49" s="380" t="s">
        <v>52</v>
      </c>
      <c r="D49" s="381"/>
      <c r="E49" s="381"/>
      <c r="F49" s="381"/>
      <c r="G49" s="381"/>
      <c r="H49" s="79"/>
      <c r="I49" s="382" t="s">
        <v>53</v>
      </c>
      <c r="J49" s="381"/>
      <c r="K49" s="381"/>
      <c r="L49" s="381"/>
      <c r="M49" s="381"/>
      <c r="N49" s="381"/>
      <c r="O49" s="381"/>
      <c r="P49" s="381"/>
      <c r="Q49" s="381"/>
      <c r="R49" s="381"/>
      <c r="S49" s="381"/>
      <c r="T49" s="381"/>
      <c r="U49" s="381"/>
      <c r="V49" s="381"/>
      <c r="W49" s="381"/>
      <c r="X49" s="381"/>
      <c r="Y49" s="381"/>
      <c r="Z49" s="381"/>
      <c r="AA49" s="381"/>
      <c r="AB49" s="381"/>
      <c r="AC49" s="381"/>
      <c r="AD49" s="381"/>
      <c r="AE49" s="381"/>
      <c r="AF49" s="381"/>
      <c r="AG49" s="383" t="s">
        <v>54</v>
      </c>
      <c r="AH49" s="381"/>
      <c r="AI49" s="381"/>
      <c r="AJ49" s="381"/>
      <c r="AK49" s="381"/>
      <c r="AL49" s="381"/>
      <c r="AM49" s="381"/>
      <c r="AN49" s="382" t="s">
        <v>55</v>
      </c>
      <c r="AO49" s="381"/>
      <c r="AP49" s="381"/>
      <c r="AQ49" s="80" t="s">
        <v>56</v>
      </c>
      <c r="AR49" s="61"/>
      <c r="AS49" s="81" t="s">
        <v>57</v>
      </c>
      <c r="AT49" s="82" t="s">
        <v>58</v>
      </c>
      <c r="AU49" s="82" t="s">
        <v>59</v>
      </c>
      <c r="AV49" s="82" t="s">
        <v>60</v>
      </c>
      <c r="AW49" s="82" t="s">
        <v>61</v>
      </c>
      <c r="AX49" s="82" t="s">
        <v>62</v>
      </c>
      <c r="AY49" s="82" t="s">
        <v>63</v>
      </c>
      <c r="AZ49" s="82" t="s">
        <v>64</v>
      </c>
      <c r="BA49" s="82" t="s">
        <v>65</v>
      </c>
      <c r="BB49" s="82" t="s">
        <v>66</v>
      </c>
      <c r="BC49" s="82" t="s">
        <v>67</v>
      </c>
      <c r="BD49" s="83" t="s">
        <v>68</v>
      </c>
    </row>
    <row r="50" spans="1:91" s="1" customFormat="1" ht="10.95" customHeight="1">
      <c r="B50" s="41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1"/>
      <c r="AS50" s="84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6"/>
    </row>
    <row r="51" spans="1:91" s="4" customFormat="1" ht="32.4" customHeight="1">
      <c r="B51" s="68"/>
      <c r="C51" s="87" t="s">
        <v>69</v>
      </c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388">
        <f>ROUND(AG52+AG54,2)</f>
        <v>0</v>
      </c>
      <c r="AH51" s="388"/>
      <c r="AI51" s="388"/>
      <c r="AJ51" s="388"/>
      <c r="AK51" s="388"/>
      <c r="AL51" s="388"/>
      <c r="AM51" s="388"/>
      <c r="AN51" s="389">
        <f>SUM(AG51,AT51)</f>
        <v>0</v>
      </c>
      <c r="AO51" s="389"/>
      <c r="AP51" s="389"/>
      <c r="AQ51" s="89" t="s">
        <v>21</v>
      </c>
      <c r="AR51" s="71"/>
      <c r="AS51" s="90">
        <f>ROUND(AS52+AS54,2)</f>
        <v>0</v>
      </c>
      <c r="AT51" s="91">
        <f>ROUND(SUM(AV51:AW51),2)</f>
        <v>0</v>
      </c>
      <c r="AU51" s="92">
        <f>ROUND(AU52+AU54,5)</f>
        <v>0</v>
      </c>
      <c r="AV51" s="91">
        <f>ROUND(AZ51*L26,2)</f>
        <v>0</v>
      </c>
      <c r="AW51" s="91">
        <f>ROUND(BA51*L27,2)</f>
        <v>0</v>
      </c>
      <c r="AX51" s="91">
        <f>ROUND(BB51*L26,2)</f>
        <v>0</v>
      </c>
      <c r="AY51" s="91">
        <f>ROUND(BC51*L27,2)</f>
        <v>0</v>
      </c>
      <c r="AZ51" s="91">
        <f>ROUND(AZ52+AZ54,2)</f>
        <v>0</v>
      </c>
      <c r="BA51" s="91">
        <f>ROUND(BA52+BA54,2)</f>
        <v>0</v>
      </c>
      <c r="BB51" s="91">
        <f>ROUND(BB52+BB54,2)</f>
        <v>0</v>
      </c>
      <c r="BC51" s="91">
        <f>ROUND(BC52+BC54,2)</f>
        <v>0</v>
      </c>
      <c r="BD51" s="93">
        <f>ROUND(BD52+BD54,2)</f>
        <v>0</v>
      </c>
      <c r="BS51" s="94" t="s">
        <v>70</v>
      </c>
      <c r="BT51" s="94" t="s">
        <v>71</v>
      </c>
      <c r="BU51" s="95" t="s">
        <v>72</v>
      </c>
      <c r="BV51" s="94" t="s">
        <v>73</v>
      </c>
      <c r="BW51" s="94" t="s">
        <v>7</v>
      </c>
      <c r="BX51" s="94" t="s">
        <v>74</v>
      </c>
      <c r="CL51" s="94" t="s">
        <v>21</v>
      </c>
    </row>
    <row r="52" spans="1:91" s="5" customFormat="1" ht="22.5" customHeight="1">
      <c r="B52" s="96"/>
      <c r="C52" s="97"/>
      <c r="D52" s="387" t="s">
        <v>75</v>
      </c>
      <c r="E52" s="387"/>
      <c r="F52" s="387"/>
      <c r="G52" s="387"/>
      <c r="H52" s="387"/>
      <c r="I52" s="98"/>
      <c r="J52" s="387" t="s">
        <v>76</v>
      </c>
      <c r="K52" s="387"/>
      <c r="L52" s="387"/>
      <c r="M52" s="387"/>
      <c r="N52" s="387"/>
      <c r="O52" s="387"/>
      <c r="P52" s="387"/>
      <c r="Q52" s="387"/>
      <c r="R52" s="387"/>
      <c r="S52" s="387"/>
      <c r="T52" s="387"/>
      <c r="U52" s="387"/>
      <c r="V52" s="387"/>
      <c r="W52" s="387"/>
      <c r="X52" s="387"/>
      <c r="Y52" s="387"/>
      <c r="Z52" s="387"/>
      <c r="AA52" s="387"/>
      <c r="AB52" s="387"/>
      <c r="AC52" s="387"/>
      <c r="AD52" s="387"/>
      <c r="AE52" s="387"/>
      <c r="AF52" s="387"/>
      <c r="AG52" s="390">
        <f>ROUND(AG53,2)</f>
        <v>0</v>
      </c>
      <c r="AH52" s="386"/>
      <c r="AI52" s="386"/>
      <c r="AJ52" s="386"/>
      <c r="AK52" s="386"/>
      <c r="AL52" s="386"/>
      <c r="AM52" s="386"/>
      <c r="AN52" s="385">
        <f>SUM(AG52,AT52)</f>
        <v>0</v>
      </c>
      <c r="AO52" s="386"/>
      <c r="AP52" s="386"/>
      <c r="AQ52" s="99" t="s">
        <v>77</v>
      </c>
      <c r="AR52" s="100"/>
      <c r="AS52" s="101">
        <f>ROUND(AS53,2)</f>
        <v>0</v>
      </c>
      <c r="AT52" s="102">
        <f>ROUND(SUM(AV52:AW52),2)</f>
        <v>0</v>
      </c>
      <c r="AU52" s="103">
        <f>ROUND(AU53,5)</f>
        <v>0</v>
      </c>
      <c r="AV52" s="102">
        <f>ROUND(AZ52*L26,2)</f>
        <v>0</v>
      </c>
      <c r="AW52" s="102">
        <f>ROUND(BA52*L27,2)</f>
        <v>0</v>
      </c>
      <c r="AX52" s="102">
        <f>ROUND(BB52*L26,2)</f>
        <v>0</v>
      </c>
      <c r="AY52" s="102">
        <f>ROUND(BC52*L27,2)</f>
        <v>0</v>
      </c>
      <c r="AZ52" s="102">
        <f>ROUND(AZ53,2)</f>
        <v>0</v>
      </c>
      <c r="BA52" s="102">
        <f>ROUND(BA53,2)</f>
        <v>0</v>
      </c>
      <c r="BB52" s="102">
        <f>ROUND(BB53,2)</f>
        <v>0</v>
      </c>
      <c r="BC52" s="102">
        <f>ROUND(BC53,2)</f>
        <v>0</v>
      </c>
      <c r="BD52" s="104">
        <f>ROUND(BD53,2)</f>
        <v>0</v>
      </c>
      <c r="BS52" s="105" t="s">
        <v>70</v>
      </c>
      <c r="BT52" s="105" t="s">
        <v>78</v>
      </c>
      <c r="BU52" s="105" t="s">
        <v>72</v>
      </c>
      <c r="BV52" s="105" t="s">
        <v>73</v>
      </c>
      <c r="BW52" s="105" t="s">
        <v>79</v>
      </c>
      <c r="BX52" s="105" t="s">
        <v>7</v>
      </c>
      <c r="CL52" s="105" t="s">
        <v>21</v>
      </c>
      <c r="CM52" s="105" t="s">
        <v>78</v>
      </c>
    </row>
    <row r="53" spans="1:91" s="6" customFormat="1" ht="22.5" customHeight="1">
      <c r="A53" s="106" t="s">
        <v>80</v>
      </c>
      <c r="B53" s="107"/>
      <c r="C53" s="108"/>
      <c r="D53" s="108"/>
      <c r="E53" s="393" t="s">
        <v>81</v>
      </c>
      <c r="F53" s="393"/>
      <c r="G53" s="393"/>
      <c r="H53" s="393"/>
      <c r="I53" s="393"/>
      <c r="J53" s="108"/>
      <c r="K53" s="393" t="s">
        <v>82</v>
      </c>
      <c r="L53" s="393"/>
      <c r="M53" s="393"/>
      <c r="N53" s="393"/>
      <c r="O53" s="393"/>
      <c r="P53" s="393"/>
      <c r="Q53" s="393"/>
      <c r="R53" s="393"/>
      <c r="S53" s="393"/>
      <c r="T53" s="393"/>
      <c r="U53" s="393"/>
      <c r="V53" s="393"/>
      <c r="W53" s="393"/>
      <c r="X53" s="393"/>
      <c r="Y53" s="393"/>
      <c r="Z53" s="393"/>
      <c r="AA53" s="393"/>
      <c r="AB53" s="393"/>
      <c r="AC53" s="393"/>
      <c r="AD53" s="393"/>
      <c r="AE53" s="393"/>
      <c r="AF53" s="393"/>
      <c r="AG53" s="391">
        <f>'a - Stavební část'!J29</f>
        <v>0</v>
      </c>
      <c r="AH53" s="392"/>
      <c r="AI53" s="392"/>
      <c r="AJ53" s="392"/>
      <c r="AK53" s="392"/>
      <c r="AL53" s="392"/>
      <c r="AM53" s="392"/>
      <c r="AN53" s="391">
        <f>SUM(AG53,AT53)</f>
        <v>0</v>
      </c>
      <c r="AO53" s="392"/>
      <c r="AP53" s="392"/>
      <c r="AQ53" s="109" t="s">
        <v>83</v>
      </c>
      <c r="AR53" s="110"/>
      <c r="AS53" s="111">
        <v>0</v>
      </c>
      <c r="AT53" s="112">
        <f>ROUND(SUM(AV53:AW53),2)</f>
        <v>0</v>
      </c>
      <c r="AU53" s="113">
        <f>'a - Stavební část'!P91</f>
        <v>0</v>
      </c>
      <c r="AV53" s="112">
        <f>'a - Stavební část'!J32</f>
        <v>0</v>
      </c>
      <c r="AW53" s="112">
        <f>'a - Stavební část'!J33</f>
        <v>0</v>
      </c>
      <c r="AX53" s="112">
        <f>'a - Stavební část'!J34</f>
        <v>0</v>
      </c>
      <c r="AY53" s="112">
        <f>'a - Stavební část'!J35</f>
        <v>0</v>
      </c>
      <c r="AZ53" s="112">
        <f>'a - Stavební část'!F32</f>
        <v>0</v>
      </c>
      <c r="BA53" s="112">
        <f>'a - Stavební část'!F33</f>
        <v>0</v>
      </c>
      <c r="BB53" s="112">
        <f>'a - Stavební část'!F34</f>
        <v>0</v>
      </c>
      <c r="BC53" s="112">
        <f>'a - Stavební část'!F35</f>
        <v>0</v>
      </c>
      <c r="BD53" s="114">
        <f>'a - Stavební část'!F36</f>
        <v>0</v>
      </c>
      <c r="BT53" s="115" t="s">
        <v>75</v>
      </c>
      <c r="BV53" s="115" t="s">
        <v>73</v>
      </c>
      <c r="BW53" s="115" t="s">
        <v>84</v>
      </c>
      <c r="BX53" s="115" t="s">
        <v>79</v>
      </c>
      <c r="CL53" s="115" t="s">
        <v>21</v>
      </c>
    </row>
    <row r="54" spans="1:91" s="5" customFormat="1" ht="22.5" customHeight="1">
      <c r="A54" s="106" t="s">
        <v>80</v>
      </c>
      <c r="B54" s="96"/>
      <c r="C54" s="97"/>
      <c r="D54" s="387" t="s">
        <v>85</v>
      </c>
      <c r="E54" s="387"/>
      <c r="F54" s="387"/>
      <c r="G54" s="387"/>
      <c r="H54" s="387"/>
      <c r="I54" s="98"/>
      <c r="J54" s="387" t="s">
        <v>86</v>
      </c>
      <c r="K54" s="387"/>
      <c r="L54" s="387"/>
      <c r="M54" s="387"/>
      <c r="N54" s="387"/>
      <c r="O54" s="387"/>
      <c r="P54" s="387"/>
      <c r="Q54" s="387"/>
      <c r="R54" s="387"/>
      <c r="S54" s="387"/>
      <c r="T54" s="387"/>
      <c r="U54" s="387"/>
      <c r="V54" s="387"/>
      <c r="W54" s="387"/>
      <c r="X54" s="387"/>
      <c r="Y54" s="387"/>
      <c r="Z54" s="387"/>
      <c r="AA54" s="387"/>
      <c r="AB54" s="387"/>
      <c r="AC54" s="387"/>
      <c r="AD54" s="387"/>
      <c r="AE54" s="387"/>
      <c r="AF54" s="387"/>
      <c r="AG54" s="385">
        <f>'4 - Vedlejší rozpočtové n...'!J27</f>
        <v>0</v>
      </c>
      <c r="AH54" s="386"/>
      <c r="AI54" s="386"/>
      <c r="AJ54" s="386"/>
      <c r="AK54" s="386"/>
      <c r="AL54" s="386"/>
      <c r="AM54" s="386"/>
      <c r="AN54" s="385">
        <f>SUM(AG54,AT54)</f>
        <v>0</v>
      </c>
      <c r="AO54" s="386"/>
      <c r="AP54" s="386"/>
      <c r="AQ54" s="99" t="s">
        <v>77</v>
      </c>
      <c r="AR54" s="100"/>
      <c r="AS54" s="116">
        <v>0</v>
      </c>
      <c r="AT54" s="117">
        <f>ROUND(SUM(AV54:AW54),2)</f>
        <v>0</v>
      </c>
      <c r="AU54" s="118">
        <f>'4 - Vedlejší rozpočtové n...'!P80</f>
        <v>0</v>
      </c>
      <c r="AV54" s="117">
        <f>'4 - Vedlejší rozpočtové n...'!J30</f>
        <v>0</v>
      </c>
      <c r="AW54" s="117">
        <f>'4 - Vedlejší rozpočtové n...'!J31</f>
        <v>0</v>
      </c>
      <c r="AX54" s="117">
        <f>'4 - Vedlejší rozpočtové n...'!J32</f>
        <v>0</v>
      </c>
      <c r="AY54" s="117">
        <f>'4 - Vedlejší rozpočtové n...'!J33</f>
        <v>0</v>
      </c>
      <c r="AZ54" s="117">
        <f>'4 - Vedlejší rozpočtové n...'!F30</f>
        <v>0</v>
      </c>
      <c r="BA54" s="117">
        <f>'4 - Vedlejší rozpočtové n...'!F31</f>
        <v>0</v>
      </c>
      <c r="BB54" s="117">
        <f>'4 - Vedlejší rozpočtové n...'!F32</f>
        <v>0</v>
      </c>
      <c r="BC54" s="117">
        <f>'4 - Vedlejší rozpočtové n...'!F33</f>
        <v>0</v>
      </c>
      <c r="BD54" s="119">
        <f>'4 - Vedlejší rozpočtové n...'!F34</f>
        <v>0</v>
      </c>
      <c r="BT54" s="105" t="s">
        <v>78</v>
      </c>
      <c r="BV54" s="105" t="s">
        <v>73</v>
      </c>
      <c r="BW54" s="105" t="s">
        <v>87</v>
      </c>
      <c r="BX54" s="105" t="s">
        <v>7</v>
      </c>
      <c r="CL54" s="105" t="s">
        <v>21</v>
      </c>
      <c r="CM54" s="105" t="s">
        <v>78</v>
      </c>
    </row>
    <row r="55" spans="1:91" s="1" customFormat="1" ht="30" customHeight="1">
      <c r="B55" s="41"/>
      <c r="C55" s="63"/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3"/>
      <c r="AB55" s="63"/>
      <c r="AC55" s="63"/>
      <c r="AD55" s="63"/>
      <c r="AE55" s="63"/>
      <c r="AF55" s="63"/>
      <c r="AG55" s="63"/>
      <c r="AH55" s="63"/>
      <c r="AI55" s="63"/>
      <c r="AJ55" s="63"/>
      <c r="AK55" s="63"/>
      <c r="AL55" s="63"/>
      <c r="AM55" s="63"/>
      <c r="AN55" s="63"/>
      <c r="AO55" s="63"/>
      <c r="AP55" s="63"/>
      <c r="AQ55" s="63"/>
      <c r="AR55" s="61"/>
    </row>
    <row r="56" spans="1:91" s="1" customFormat="1" ht="6.9" customHeight="1">
      <c r="B56" s="56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7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  <c r="AM56" s="57"/>
      <c r="AN56" s="57"/>
      <c r="AO56" s="57"/>
      <c r="AP56" s="57"/>
      <c r="AQ56" s="57"/>
      <c r="AR56" s="61"/>
    </row>
  </sheetData>
  <sheetProtection algorithmName="SHA-512" hashValue="cBcqV06hnCczH+PRguOjvZ0jRXNbBAxSUa4dQ37hcUHojrxYw0+vjWm5IYCzLMbPu2p/tGRaMHpJtW29mCLNrg==" saltValue="icuqVvIZBmx7SLa3Mh56yg==" spinCount="100000" sheet="1" objects="1" scenarios="1" formatCells="0" formatColumns="0" formatRows="0" sort="0" autoFilter="0"/>
  <mergeCells count="49">
    <mergeCell ref="AR2:BE2"/>
    <mergeCell ref="AN54:AP54"/>
    <mergeCell ref="AG54:AM54"/>
    <mergeCell ref="D54:H54"/>
    <mergeCell ref="J54:AF54"/>
    <mergeCell ref="AG51:AM51"/>
    <mergeCell ref="AN51:AP51"/>
    <mergeCell ref="AN52:AP52"/>
    <mergeCell ref="AG52:AM52"/>
    <mergeCell ref="D52:H52"/>
    <mergeCell ref="J52:AF52"/>
    <mergeCell ref="AN53:AP53"/>
    <mergeCell ref="AG53:AM53"/>
    <mergeCell ref="E53:I53"/>
    <mergeCell ref="K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3" location="'a - Stavební část'!C2" display="/"/>
    <hyperlink ref="A54" location="'4 - Vedlejší rozpočtové n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208"/>
  <sheetViews>
    <sheetView showGridLines="0" workbookViewId="0">
      <pane ySplit="1" topLeftCell="A2" activePane="bottomLeft" state="frozen"/>
      <selection pane="bottomLeft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20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1"/>
      <c r="B1" s="121"/>
      <c r="C1" s="121"/>
      <c r="D1" s="122" t="s">
        <v>1</v>
      </c>
      <c r="E1" s="121"/>
      <c r="F1" s="123" t="s">
        <v>88</v>
      </c>
      <c r="G1" s="402" t="s">
        <v>89</v>
      </c>
      <c r="H1" s="402"/>
      <c r="I1" s="124"/>
      <c r="J1" s="123" t="s">
        <v>90</v>
      </c>
      <c r="K1" s="122" t="s">
        <v>91</v>
      </c>
      <c r="L1" s="123" t="s">
        <v>92</v>
      </c>
      <c r="M1" s="123"/>
      <c r="N1" s="123"/>
      <c r="O1" s="123"/>
      <c r="P1" s="123"/>
      <c r="Q1" s="123"/>
      <c r="R1" s="123"/>
      <c r="S1" s="123"/>
      <c r="T1" s="123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>
      <c r="L2" s="384"/>
      <c r="M2" s="384"/>
      <c r="N2" s="384"/>
      <c r="O2" s="384"/>
      <c r="P2" s="384"/>
      <c r="Q2" s="384"/>
      <c r="R2" s="384"/>
      <c r="S2" s="384"/>
      <c r="T2" s="384"/>
      <c r="U2" s="384"/>
      <c r="V2" s="384"/>
      <c r="AT2" s="24" t="s">
        <v>84</v>
      </c>
    </row>
    <row r="3" spans="1:70" ht="6.9" customHeight="1">
      <c r="B3" s="25"/>
      <c r="C3" s="26"/>
      <c r="D3" s="26"/>
      <c r="E3" s="26"/>
      <c r="F3" s="26"/>
      <c r="G3" s="26"/>
      <c r="H3" s="26"/>
      <c r="I3" s="125"/>
      <c r="J3" s="26"/>
      <c r="K3" s="27"/>
      <c r="AT3" s="24" t="s">
        <v>78</v>
      </c>
    </row>
    <row r="4" spans="1:70" ht="36.9" customHeight="1">
      <c r="B4" s="28"/>
      <c r="C4" s="29"/>
      <c r="D4" s="30" t="s">
        <v>93</v>
      </c>
      <c r="E4" s="29"/>
      <c r="F4" s="29"/>
      <c r="G4" s="29"/>
      <c r="H4" s="29"/>
      <c r="I4" s="126"/>
      <c r="J4" s="29"/>
      <c r="K4" s="31"/>
      <c r="M4" s="32" t="s">
        <v>12</v>
      </c>
      <c r="AT4" s="24" t="s">
        <v>6</v>
      </c>
    </row>
    <row r="5" spans="1:70" ht="6.9" customHeight="1">
      <c r="B5" s="28"/>
      <c r="C5" s="29"/>
      <c r="D5" s="29"/>
      <c r="E5" s="29"/>
      <c r="F5" s="29"/>
      <c r="G5" s="29"/>
      <c r="H5" s="29"/>
      <c r="I5" s="126"/>
      <c r="J5" s="29"/>
      <c r="K5" s="31"/>
    </row>
    <row r="6" spans="1:70" ht="13.2">
      <c r="B6" s="28"/>
      <c r="C6" s="29"/>
      <c r="D6" s="37" t="s">
        <v>18</v>
      </c>
      <c r="E6" s="29"/>
      <c r="F6" s="29"/>
      <c r="G6" s="29"/>
      <c r="H6" s="29"/>
      <c r="I6" s="126"/>
      <c r="J6" s="29"/>
      <c r="K6" s="31"/>
    </row>
    <row r="7" spans="1:70" ht="22.5" customHeight="1">
      <c r="B7" s="28"/>
      <c r="C7" s="29"/>
      <c r="D7" s="29"/>
      <c r="E7" s="398" t="str">
        <f>'Rekapitulace stavby'!K6</f>
        <v>Opravy ostatní - Chrudim, Čs.partyzánů 8</v>
      </c>
      <c r="F7" s="399"/>
      <c r="G7" s="399"/>
      <c r="H7" s="399"/>
      <c r="I7" s="126"/>
      <c r="J7" s="29"/>
      <c r="K7" s="31"/>
    </row>
    <row r="8" spans="1:70" ht="13.2">
      <c r="B8" s="28"/>
      <c r="C8" s="29"/>
      <c r="D8" s="37" t="s">
        <v>94</v>
      </c>
      <c r="E8" s="29"/>
      <c r="F8" s="29"/>
      <c r="G8" s="29"/>
      <c r="H8" s="29"/>
      <c r="I8" s="126"/>
      <c r="J8" s="29"/>
      <c r="K8" s="31"/>
    </row>
    <row r="9" spans="1:70" s="1" customFormat="1" ht="22.5" customHeight="1">
      <c r="B9" s="41"/>
      <c r="C9" s="42"/>
      <c r="D9" s="42"/>
      <c r="E9" s="398" t="s">
        <v>95</v>
      </c>
      <c r="F9" s="400"/>
      <c r="G9" s="400"/>
      <c r="H9" s="400"/>
      <c r="I9" s="127"/>
      <c r="J9" s="42"/>
      <c r="K9" s="45"/>
    </row>
    <row r="10" spans="1:70" s="1" customFormat="1" ht="13.2">
      <c r="B10" s="41"/>
      <c r="C10" s="42"/>
      <c r="D10" s="37" t="s">
        <v>96</v>
      </c>
      <c r="E10" s="42"/>
      <c r="F10" s="42"/>
      <c r="G10" s="42"/>
      <c r="H10" s="42"/>
      <c r="I10" s="127"/>
      <c r="J10" s="42"/>
      <c r="K10" s="45"/>
    </row>
    <row r="11" spans="1:70" s="1" customFormat="1" ht="36.9" customHeight="1">
      <c r="B11" s="41"/>
      <c r="C11" s="42"/>
      <c r="D11" s="42"/>
      <c r="E11" s="401" t="s">
        <v>97</v>
      </c>
      <c r="F11" s="400"/>
      <c r="G11" s="400"/>
      <c r="H11" s="400"/>
      <c r="I11" s="127"/>
      <c r="J11" s="42"/>
      <c r="K11" s="45"/>
    </row>
    <row r="12" spans="1:70" s="1" customFormat="1">
      <c r="B12" s="41"/>
      <c r="C12" s="42"/>
      <c r="D12" s="42"/>
      <c r="E12" s="42"/>
      <c r="F12" s="42"/>
      <c r="G12" s="42"/>
      <c r="H12" s="42"/>
      <c r="I12" s="127"/>
      <c r="J12" s="42"/>
      <c r="K12" s="45"/>
    </row>
    <row r="13" spans="1:70" s="1" customFormat="1" ht="14.4" customHeight="1">
      <c r="B13" s="41"/>
      <c r="C13" s="42"/>
      <c r="D13" s="37" t="s">
        <v>20</v>
      </c>
      <c r="E13" s="42"/>
      <c r="F13" s="35" t="s">
        <v>21</v>
      </c>
      <c r="G13" s="42"/>
      <c r="H13" s="42"/>
      <c r="I13" s="128" t="s">
        <v>22</v>
      </c>
      <c r="J13" s="35" t="s">
        <v>21</v>
      </c>
      <c r="K13" s="45"/>
    </row>
    <row r="14" spans="1:70" s="1" customFormat="1" ht="14.4" customHeight="1">
      <c r="B14" s="41"/>
      <c r="C14" s="42"/>
      <c r="D14" s="37" t="s">
        <v>23</v>
      </c>
      <c r="E14" s="42"/>
      <c r="F14" s="35" t="s">
        <v>24</v>
      </c>
      <c r="G14" s="42"/>
      <c r="H14" s="42"/>
      <c r="I14" s="128" t="s">
        <v>25</v>
      </c>
      <c r="J14" s="129" t="str">
        <f>'Rekapitulace stavby'!AN8</f>
        <v>18. 7. 2017</v>
      </c>
      <c r="K14" s="45"/>
    </row>
    <row r="15" spans="1:70" s="1" customFormat="1" ht="10.95" customHeight="1">
      <c r="B15" s="41"/>
      <c r="C15" s="42"/>
      <c r="D15" s="42"/>
      <c r="E15" s="42"/>
      <c r="F15" s="42"/>
      <c r="G15" s="42"/>
      <c r="H15" s="42"/>
      <c r="I15" s="127"/>
      <c r="J15" s="42"/>
      <c r="K15" s="45"/>
    </row>
    <row r="16" spans="1:70" s="1" customFormat="1" ht="14.4" customHeight="1">
      <c r="B16" s="41"/>
      <c r="C16" s="42"/>
      <c r="D16" s="37" t="s">
        <v>27</v>
      </c>
      <c r="E16" s="42"/>
      <c r="F16" s="42"/>
      <c r="G16" s="42"/>
      <c r="H16" s="42"/>
      <c r="I16" s="128" t="s">
        <v>28</v>
      </c>
      <c r="J16" s="35" t="s">
        <v>21</v>
      </c>
      <c r="K16" s="45"/>
    </row>
    <row r="17" spans="2:11" s="1" customFormat="1" ht="18" customHeight="1">
      <c r="B17" s="41"/>
      <c r="C17" s="42"/>
      <c r="D17" s="42"/>
      <c r="E17" s="35" t="s">
        <v>29</v>
      </c>
      <c r="F17" s="42"/>
      <c r="G17" s="42"/>
      <c r="H17" s="42"/>
      <c r="I17" s="128" t="s">
        <v>30</v>
      </c>
      <c r="J17" s="35" t="s">
        <v>21</v>
      </c>
      <c r="K17" s="45"/>
    </row>
    <row r="18" spans="2:11" s="1" customFormat="1" ht="6.9" customHeight="1">
      <c r="B18" s="41"/>
      <c r="C18" s="42"/>
      <c r="D18" s="42"/>
      <c r="E18" s="42"/>
      <c r="F18" s="42"/>
      <c r="G18" s="42"/>
      <c r="H18" s="42"/>
      <c r="I18" s="127"/>
      <c r="J18" s="42"/>
      <c r="K18" s="45"/>
    </row>
    <row r="19" spans="2:11" s="1" customFormat="1" ht="14.4" customHeight="1">
      <c r="B19" s="41"/>
      <c r="C19" s="42"/>
      <c r="D19" s="37" t="s">
        <v>31</v>
      </c>
      <c r="E19" s="42"/>
      <c r="F19" s="42"/>
      <c r="G19" s="42"/>
      <c r="H19" s="42"/>
      <c r="I19" s="128" t="s">
        <v>28</v>
      </c>
      <c r="J19" s="35" t="str">
        <f>IF('Rekapitulace stavby'!AN13="Vyplň údaj","",IF('Rekapitulace stavby'!AN13="","",'Rekapitulace stavby'!AN13))</f>
        <v/>
      </c>
      <c r="K19" s="45"/>
    </row>
    <row r="20" spans="2:11" s="1" customFormat="1" ht="18" customHeight="1">
      <c r="B20" s="41"/>
      <c r="C20" s="42"/>
      <c r="D20" s="42"/>
      <c r="E20" s="35" t="str">
        <f>IF('Rekapitulace stavby'!E14="Vyplň údaj","",IF('Rekapitulace stavby'!E14="","",'Rekapitulace stavby'!E14))</f>
        <v/>
      </c>
      <c r="F20" s="42"/>
      <c r="G20" s="42"/>
      <c r="H20" s="42"/>
      <c r="I20" s="128" t="s">
        <v>30</v>
      </c>
      <c r="J20" s="35" t="str">
        <f>IF('Rekapitulace stavby'!AN14="Vyplň údaj","",IF('Rekapitulace stavby'!AN14="","",'Rekapitulace stavby'!AN14))</f>
        <v/>
      </c>
      <c r="K20" s="45"/>
    </row>
    <row r="21" spans="2:11" s="1" customFormat="1" ht="6.9" customHeight="1">
      <c r="B21" s="41"/>
      <c r="C21" s="42"/>
      <c r="D21" s="42"/>
      <c r="E21" s="42"/>
      <c r="F21" s="42"/>
      <c r="G21" s="42"/>
      <c r="H21" s="42"/>
      <c r="I21" s="127"/>
      <c r="J21" s="42"/>
      <c r="K21" s="45"/>
    </row>
    <row r="22" spans="2:11" s="1" customFormat="1" ht="14.4" customHeight="1">
      <c r="B22" s="41"/>
      <c r="C22" s="42"/>
      <c r="D22" s="37" t="s">
        <v>33</v>
      </c>
      <c r="E22" s="42"/>
      <c r="F22" s="42"/>
      <c r="G22" s="42"/>
      <c r="H22" s="42"/>
      <c r="I22" s="128" t="s">
        <v>28</v>
      </c>
      <c r="J22" s="35" t="s">
        <v>21</v>
      </c>
      <c r="K22" s="45"/>
    </row>
    <row r="23" spans="2:11" s="1" customFormat="1" ht="18" customHeight="1">
      <c r="B23" s="41"/>
      <c r="C23" s="42"/>
      <c r="D23" s="42"/>
      <c r="E23" s="35" t="s">
        <v>34</v>
      </c>
      <c r="F23" s="42"/>
      <c r="G23" s="42"/>
      <c r="H23" s="42"/>
      <c r="I23" s="128" t="s">
        <v>30</v>
      </c>
      <c r="J23" s="35" t="s">
        <v>21</v>
      </c>
      <c r="K23" s="45"/>
    </row>
    <row r="24" spans="2:11" s="1" customFormat="1" ht="6.9" customHeight="1">
      <c r="B24" s="41"/>
      <c r="C24" s="42"/>
      <c r="D24" s="42"/>
      <c r="E24" s="42"/>
      <c r="F24" s="42"/>
      <c r="G24" s="42"/>
      <c r="H24" s="42"/>
      <c r="I24" s="127"/>
      <c r="J24" s="42"/>
      <c r="K24" s="45"/>
    </row>
    <row r="25" spans="2:11" s="1" customFormat="1" ht="14.4" customHeight="1">
      <c r="B25" s="41"/>
      <c r="C25" s="42"/>
      <c r="D25" s="37" t="s">
        <v>36</v>
      </c>
      <c r="E25" s="42"/>
      <c r="F25" s="42"/>
      <c r="G25" s="42"/>
      <c r="H25" s="42"/>
      <c r="I25" s="127"/>
      <c r="J25" s="42"/>
      <c r="K25" s="45"/>
    </row>
    <row r="26" spans="2:11" s="7" customFormat="1" ht="22.5" customHeight="1">
      <c r="B26" s="130"/>
      <c r="C26" s="131"/>
      <c r="D26" s="131"/>
      <c r="E26" s="361" t="s">
        <v>21</v>
      </c>
      <c r="F26" s="361"/>
      <c r="G26" s="361"/>
      <c r="H26" s="361"/>
      <c r="I26" s="132"/>
      <c r="J26" s="131"/>
      <c r="K26" s="133"/>
    </row>
    <row r="27" spans="2:11" s="1" customFormat="1" ht="6.9" customHeight="1">
      <c r="B27" s="41"/>
      <c r="C27" s="42"/>
      <c r="D27" s="42"/>
      <c r="E27" s="42"/>
      <c r="F27" s="42"/>
      <c r="G27" s="42"/>
      <c r="H27" s="42"/>
      <c r="I27" s="127"/>
      <c r="J27" s="42"/>
      <c r="K27" s="45"/>
    </row>
    <row r="28" spans="2:11" s="1" customFormat="1" ht="6.9" customHeight="1">
      <c r="B28" s="41"/>
      <c r="C28" s="42"/>
      <c r="D28" s="85"/>
      <c r="E28" s="85"/>
      <c r="F28" s="85"/>
      <c r="G28" s="85"/>
      <c r="H28" s="85"/>
      <c r="I28" s="134"/>
      <c r="J28" s="85"/>
      <c r="K28" s="135"/>
    </row>
    <row r="29" spans="2:11" s="1" customFormat="1" ht="25.35" customHeight="1">
      <c r="B29" s="41"/>
      <c r="C29" s="42"/>
      <c r="D29" s="136" t="s">
        <v>37</v>
      </c>
      <c r="E29" s="42"/>
      <c r="F29" s="42"/>
      <c r="G29" s="42"/>
      <c r="H29" s="42"/>
      <c r="I29" s="127"/>
      <c r="J29" s="137">
        <f>ROUND(J91,2)</f>
        <v>0</v>
      </c>
      <c r="K29" s="45"/>
    </row>
    <row r="30" spans="2:11" s="1" customFormat="1" ht="6.9" customHeight="1">
      <c r="B30" s="41"/>
      <c r="C30" s="42"/>
      <c r="D30" s="85"/>
      <c r="E30" s="85"/>
      <c r="F30" s="85"/>
      <c r="G30" s="85"/>
      <c r="H30" s="85"/>
      <c r="I30" s="134"/>
      <c r="J30" s="85"/>
      <c r="K30" s="135"/>
    </row>
    <row r="31" spans="2:11" s="1" customFormat="1" ht="14.4" customHeight="1">
      <c r="B31" s="41"/>
      <c r="C31" s="42"/>
      <c r="D31" s="42"/>
      <c r="E31" s="42"/>
      <c r="F31" s="46" t="s">
        <v>39</v>
      </c>
      <c r="G31" s="42"/>
      <c r="H31" s="42"/>
      <c r="I31" s="138" t="s">
        <v>38</v>
      </c>
      <c r="J31" s="46" t="s">
        <v>40</v>
      </c>
      <c r="K31" s="45"/>
    </row>
    <row r="32" spans="2:11" s="1" customFormat="1" ht="14.4" customHeight="1">
      <c r="B32" s="41"/>
      <c r="C32" s="42"/>
      <c r="D32" s="49" t="s">
        <v>41</v>
      </c>
      <c r="E32" s="49" t="s">
        <v>42</v>
      </c>
      <c r="F32" s="139">
        <f>ROUND(SUM(BE91:BE207), 2)</f>
        <v>0</v>
      </c>
      <c r="G32" s="42"/>
      <c r="H32" s="42"/>
      <c r="I32" s="140">
        <v>0.21</v>
      </c>
      <c r="J32" s="139">
        <f>ROUND(ROUND((SUM(BE91:BE207)), 2)*I32, 2)</f>
        <v>0</v>
      </c>
      <c r="K32" s="45"/>
    </row>
    <row r="33" spans="2:11" s="1" customFormat="1" ht="14.4" customHeight="1">
      <c r="B33" s="41"/>
      <c r="C33" s="42"/>
      <c r="D33" s="42"/>
      <c r="E33" s="49" t="s">
        <v>43</v>
      </c>
      <c r="F33" s="139">
        <f>ROUND(SUM(BF91:BF207), 2)</f>
        <v>0</v>
      </c>
      <c r="G33" s="42"/>
      <c r="H33" s="42"/>
      <c r="I33" s="140">
        <v>0.15</v>
      </c>
      <c r="J33" s="139">
        <f>ROUND(ROUND((SUM(BF91:BF207)), 2)*I33, 2)</f>
        <v>0</v>
      </c>
      <c r="K33" s="45"/>
    </row>
    <row r="34" spans="2:11" s="1" customFormat="1" ht="14.4" hidden="1" customHeight="1">
      <c r="B34" s="41"/>
      <c r="C34" s="42"/>
      <c r="D34" s="42"/>
      <c r="E34" s="49" t="s">
        <v>44</v>
      </c>
      <c r="F34" s="139">
        <f>ROUND(SUM(BG91:BG207), 2)</f>
        <v>0</v>
      </c>
      <c r="G34" s="42"/>
      <c r="H34" s="42"/>
      <c r="I34" s="140">
        <v>0.21</v>
      </c>
      <c r="J34" s="139">
        <v>0</v>
      </c>
      <c r="K34" s="45"/>
    </row>
    <row r="35" spans="2:11" s="1" customFormat="1" ht="14.4" hidden="1" customHeight="1">
      <c r="B35" s="41"/>
      <c r="C35" s="42"/>
      <c r="D35" s="42"/>
      <c r="E35" s="49" t="s">
        <v>45</v>
      </c>
      <c r="F35" s="139">
        <f>ROUND(SUM(BH91:BH207), 2)</f>
        <v>0</v>
      </c>
      <c r="G35" s="42"/>
      <c r="H35" s="42"/>
      <c r="I35" s="140">
        <v>0.15</v>
      </c>
      <c r="J35" s="139">
        <v>0</v>
      </c>
      <c r="K35" s="45"/>
    </row>
    <row r="36" spans="2:11" s="1" customFormat="1" ht="14.4" hidden="1" customHeight="1">
      <c r="B36" s="41"/>
      <c r="C36" s="42"/>
      <c r="D36" s="42"/>
      <c r="E36" s="49" t="s">
        <v>46</v>
      </c>
      <c r="F36" s="139">
        <f>ROUND(SUM(BI91:BI207), 2)</f>
        <v>0</v>
      </c>
      <c r="G36" s="42"/>
      <c r="H36" s="42"/>
      <c r="I36" s="140">
        <v>0</v>
      </c>
      <c r="J36" s="139">
        <v>0</v>
      </c>
      <c r="K36" s="45"/>
    </row>
    <row r="37" spans="2:11" s="1" customFormat="1" ht="6.9" customHeight="1">
      <c r="B37" s="41"/>
      <c r="C37" s="42"/>
      <c r="D37" s="42"/>
      <c r="E37" s="42"/>
      <c r="F37" s="42"/>
      <c r="G37" s="42"/>
      <c r="H37" s="42"/>
      <c r="I37" s="127"/>
      <c r="J37" s="42"/>
      <c r="K37" s="45"/>
    </row>
    <row r="38" spans="2:11" s="1" customFormat="1" ht="25.35" customHeight="1">
      <c r="B38" s="41"/>
      <c r="C38" s="141"/>
      <c r="D38" s="142" t="s">
        <v>47</v>
      </c>
      <c r="E38" s="79"/>
      <c r="F38" s="79"/>
      <c r="G38" s="143" t="s">
        <v>48</v>
      </c>
      <c r="H38" s="144" t="s">
        <v>49</v>
      </c>
      <c r="I38" s="145"/>
      <c r="J38" s="146">
        <f>SUM(J29:J36)</f>
        <v>0</v>
      </c>
      <c r="K38" s="147"/>
    </row>
    <row r="39" spans="2:11" s="1" customFormat="1" ht="14.4" customHeight="1">
      <c r="B39" s="56"/>
      <c r="C39" s="57"/>
      <c r="D39" s="57"/>
      <c r="E39" s="57"/>
      <c r="F39" s="57"/>
      <c r="G39" s="57"/>
      <c r="H39" s="57"/>
      <c r="I39" s="148"/>
      <c r="J39" s="57"/>
      <c r="K39" s="58"/>
    </row>
    <row r="43" spans="2:11" s="1" customFormat="1" ht="6.9" customHeight="1">
      <c r="B43" s="149"/>
      <c r="C43" s="150"/>
      <c r="D43" s="150"/>
      <c r="E43" s="150"/>
      <c r="F43" s="150"/>
      <c r="G43" s="150"/>
      <c r="H43" s="150"/>
      <c r="I43" s="151"/>
      <c r="J43" s="150"/>
      <c r="K43" s="152"/>
    </row>
    <row r="44" spans="2:11" s="1" customFormat="1" ht="36.9" customHeight="1">
      <c r="B44" s="41"/>
      <c r="C44" s="30" t="s">
        <v>98</v>
      </c>
      <c r="D44" s="42"/>
      <c r="E44" s="42"/>
      <c r="F44" s="42"/>
      <c r="G44" s="42"/>
      <c r="H44" s="42"/>
      <c r="I44" s="127"/>
      <c r="J44" s="42"/>
      <c r="K44" s="45"/>
    </row>
    <row r="45" spans="2:11" s="1" customFormat="1" ht="6.9" customHeight="1">
      <c r="B45" s="41"/>
      <c r="C45" s="42"/>
      <c r="D45" s="42"/>
      <c r="E45" s="42"/>
      <c r="F45" s="42"/>
      <c r="G45" s="42"/>
      <c r="H45" s="42"/>
      <c r="I45" s="127"/>
      <c r="J45" s="42"/>
      <c r="K45" s="45"/>
    </row>
    <row r="46" spans="2:11" s="1" customFormat="1" ht="14.4" customHeight="1">
      <c r="B46" s="41"/>
      <c r="C46" s="37" t="s">
        <v>18</v>
      </c>
      <c r="D46" s="42"/>
      <c r="E46" s="42"/>
      <c r="F46" s="42"/>
      <c r="G46" s="42"/>
      <c r="H46" s="42"/>
      <c r="I46" s="127"/>
      <c r="J46" s="42"/>
      <c r="K46" s="45"/>
    </row>
    <row r="47" spans="2:11" s="1" customFormat="1" ht="22.5" customHeight="1">
      <c r="B47" s="41"/>
      <c r="C47" s="42"/>
      <c r="D47" s="42"/>
      <c r="E47" s="398" t="str">
        <f>E7</f>
        <v>Opravy ostatní - Chrudim, Čs.partyzánů 8</v>
      </c>
      <c r="F47" s="399"/>
      <c r="G47" s="399"/>
      <c r="H47" s="399"/>
      <c r="I47" s="127"/>
      <c r="J47" s="42"/>
      <c r="K47" s="45"/>
    </row>
    <row r="48" spans="2:11" ht="13.2">
      <c r="B48" s="28"/>
      <c r="C48" s="37" t="s">
        <v>94</v>
      </c>
      <c r="D48" s="29"/>
      <c r="E48" s="29"/>
      <c r="F48" s="29"/>
      <c r="G48" s="29"/>
      <c r="H48" s="29"/>
      <c r="I48" s="126"/>
      <c r="J48" s="29"/>
      <c r="K48" s="31"/>
    </row>
    <row r="49" spans="2:47" s="1" customFormat="1" ht="22.5" customHeight="1">
      <c r="B49" s="41"/>
      <c r="C49" s="42"/>
      <c r="D49" s="42"/>
      <c r="E49" s="398" t="s">
        <v>95</v>
      </c>
      <c r="F49" s="400"/>
      <c r="G49" s="400"/>
      <c r="H49" s="400"/>
      <c r="I49" s="127"/>
      <c r="J49" s="42"/>
      <c r="K49" s="45"/>
    </row>
    <row r="50" spans="2:47" s="1" customFormat="1" ht="14.4" customHeight="1">
      <c r="B50" s="41"/>
      <c r="C50" s="37" t="s">
        <v>96</v>
      </c>
      <c r="D50" s="42"/>
      <c r="E50" s="42"/>
      <c r="F50" s="42"/>
      <c r="G50" s="42"/>
      <c r="H50" s="42"/>
      <c r="I50" s="127"/>
      <c r="J50" s="42"/>
      <c r="K50" s="45"/>
    </row>
    <row r="51" spans="2:47" s="1" customFormat="1" ht="23.25" customHeight="1">
      <c r="B51" s="41"/>
      <c r="C51" s="42"/>
      <c r="D51" s="42"/>
      <c r="E51" s="401" t="str">
        <f>E11</f>
        <v>a - Stavební část</v>
      </c>
      <c r="F51" s="400"/>
      <c r="G51" s="400"/>
      <c r="H51" s="400"/>
      <c r="I51" s="127"/>
      <c r="J51" s="42"/>
      <c r="K51" s="45"/>
    </row>
    <row r="52" spans="2:47" s="1" customFormat="1" ht="6.9" customHeight="1">
      <c r="B52" s="41"/>
      <c r="C52" s="42"/>
      <c r="D52" s="42"/>
      <c r="E52" s="42"/>
      <c r="F52" s="42"/>
      <c r="G52" s="42"/>
      <c r="H52" s="42"/>
      <c r="I52" s="127"/>
      <c r="J52" s="42"/>
      <c r="K52" s="45"/>
    </row>
    <row r="53" spans="2:47" s="1" customFormat="1" ht="18" customHeight="1">
      <c r="B53" s="41"/>
      <c r="C53" s="37" t="s">
        <v>23</v>
      </c>
      <c r="D53" s="42"/>
      <c r="E53" s="42"/>
      <c r="F53" s="35" t="str">
        <f>F14</f>
        <v xml:space="preserve"> </v>
      </c>
      <c r="G53" s="42"/>
      <c r="H53" s="42"/>
      <c r="I53" s="128" t="s">
        <v>25</v>
      </c>
      <c r="J53" s="129" t="str">
        <f>IF(J14="","",J14)</f>
        <v>18. 7. 2017</v>
      </c>
      <c r="K53" s="45"/>
    </row>
    <row r="54" spans="2:47" s="1" customFormat="1" ht="6.9" customHeight="1">
      <c r="B54" s="41"/>
      <c r="C54" s="42"/>
      <c r="D54" s="42"/>
      <c r="E54" s="42"/>
      <c r="F54" s="42"/>
      <c r="G54" s="42"/>
      <c r="H54" s="42"/>
      <c r="I54" s="127"/>
      <c r="J54" s="42"/>
      <c r="K54" s="45"/>
    </row>
    <row r="55" spans="2:47" s="1" customFormat="1" ht="13.2">
      <c r="B55" s="41"/>
      <c r="C55" s="37" t="s">
        <v>27</v>
      </c>
      <c r="D55" s="42"/>
      <c r="E55" s="42"/>
      <c r="F55" s="35" t="str">
        <f>E17</f>
        <v>MěÚ Chrudim,odbor investic,Resselovo nám.77</v>
      </c>
      <c r="G55" s="42"/>
      <c r="H55" s="42"/>
      <c r="I55" s="128" t="s">
        <v>33</v>
      </c>
      <c r="J55" s="35" t="str">
        <f>E23</f>
        <v>CODE s.r.o. Pardubice</v>
      </c>
      <c r="K55" s="45"/>
    </row>
    <row r="56" spans="2:47" s="1" customFormat="1" ht="14.4" customHeight="1">
      <c r="B56" s="41"/>
      <c r="C56" s="37" t="s">
        <v>31</v>
      </c>
      <c r="D56" s="42"/>
      <c r="E56" s="42"/>
      <c r="F56" s="35" t="str">
        <f>IF(E20="","",E20)</f>
        <v/>
      </c>
      <c r="G56" s="42"/>
      <c r="H56" s="42"/>
      <c r="I56" s="127"/>
      <c r="J56" s="42"/>
      <c r="K56" s="45"/>
    </row>
    <row r="57" spans="2:47" s="1" customFormat="1" ht="10.35" customHeight="1">
      <c r="B57" s="41"/>
      <c r="C57" s="42"/>
      <c r="D57" s="42"/>
      <c r="E57" s="42"/>
      <c r="F57" s="42"/>
      <c r="G57" s="42"/>
      <c r="H57" s="42"/>
      <c r="I57" s="127"/>
      <c r="J57" s="42"/>
      <c r="K57" s="45"/>
    </row>
    <row r="58" spans="2:47" s="1" customFormat="1" ht="29.25" customHeight="1">
      <c r="B58" s="41"/>
      <c r="C58" s="153" t="s">
        <v>99</v>
      </c>
      <c r="D58" s="141"/>
      <c r="E58" s="141"/>
      <c r="F58" s="141"/>
      <c r="G58" s="141"/>
      <c r="H58" s="141"/>
      <c r="I58" s="154"/>
      <c r="J58" s="155" t="s">
        <v>100</v>
      </c>
      <c r="K58" s="156"/>
    </row>
    <row r="59" spans="2:47" s="1" customFormat="1" ht="10.35" customHeight="1">
      <c r="B59" s="41"/>
      <c r="C59" s="42"/>
      <c r="D59" s="42"/>
      <c r="E59" s="42"/>
      <c r="F59" s="42"/>
      <c r="G59" s="42"/>
      <c r="H59" s="42"/>
      <c r="I59" s="127"/>
      <c r="J59" s="42"/>
      <c r="K59" s="45"/>
    </row>
    <row r="60" spans="2:47" s="1" customFormat="1" ht="29.25" customHeight="1">
      <c r="B60" s="41"/>
      <c r="C60" s="157" t="s">
        <v>101</v>
      </c>
      <c r="D60" s="42"/>
      <c r="E60" s="42"/>
      <c r="F60" s="42"/>
      <c r="G60" s="42"/>
      <c r="H60" s="42"/>
      <c r="I60" s="127"/>
      <c r="J60" s="137">
        <f>J91</f>
        <v>0</v>
      </c>
      <c r="K60" s="45"/>
      <c r="AU60" s="24" t="s">
        <v>102</v>
      </c>
    </row>
    <row r="61" spans="2:47" s="8" customFormat="1" ht="24.9" customHeight="1">
      <c r="B61" s="158"/>
      <c r="C61" s="159"/>
      <c r="D61" s="160" t="s">
        <v>103</v>
      </c>
      <c r="E61" s="161"/>
      <c r="F61" s="161"/>
      <c r="G61" s="161"/>
      <c r="H61" s="161"/>
      <c r="I61" s="162"/>
      <c r="J61" s="163">
        <f>J92</f>
        <v>0</v>
      </c>
      <c r="K61" s="164"/>
    </row>
    <row r="62" spans="2:47" s="9" customFormat="1" ht="19.95" customHeight="1">
      <c r="B62" s="165"/>
      <c r="C62" s="166"/>
      <c r="D62" s="167" t="s">
        <v>104</v>
      </c>
      <c r="E62" s="168"/>
      <c r="F62" s="168"/>
      <c r="G62" s="168"/>
      <c r="H62" s="168"/>
      <c r="I62" s="169"/>
      <c r="J62" s="170">
        <f>J93</f>
        <v>0</v>
      </c>
      <c r="K62" s="171"/>
    </row>
    <row r="63" spans="2:47" s="9" customFormat="1" ht="19.95" customHeight="1">
      <c r="B63" s="165"/>
      <c r="C63" s="166"/>
      <c r="D63" s="167" t="s">
        <v>105</v>
      </c>
      <c r="E63" s="168"/>
      <c r="F63" s="168"/>
      <c r="G63" s="168"/>
      <c r="H63" s="168"/>
      <c r="I63" s="169"/>
      <c r="J63" s="170">
        <f>J125</f>
        <v>0</v>
      </c>
      <c r="K63" s="171"/>
    </row>
    <row r="64" spans="2:47" s="9" customFormat="1" ht="19.95" customHeight="1">
      <c r="B64" s="165"/>
      <c r="C64" s="166"/>
      <c r="D64" s="167" t="s">
        <v>106</v>
      </c>
      <c r="E64" s="168"/>
      <c r="F64" s="168"/>
      <c r="G64" s="168"/>
      <c r="H64" s="168"/>
      <c r="I64" s="169"/>
      <c r="J64" s="170">
        <f>J131</f>
        <v>0</v>
      </c>
      <c r="K64" s="171"/>
    </row>
    <row r="65" spans="2:12" s="9" customFormat="1" ht="19.95" customHeight="1">
      <c r="B65" s="165"/>
      <c r="C65" s="166"/>
      <c r="D65" s="167" t="s">
        <v>107</v>
      </c>
      <c r="E65" s="168"/>
      <c r="F65" s="168"/>
      <c r="G65" s="168"/>
      <c r="H65" s="168"/>
      <c r="I65" s="169"/>
      <c r="J65" s="170">
        <f>J137</f>
        <v>0</v>
      </c>
      <c r="K65" s="171"/>
    </row>
    <row r="66" spans="2:12" s="8" customFormat="1" ht="24.9" customHeight="1">
      <c r="B66" s="158"/>
      <c r="C66" s="159"/>
      <c r="D66" s="160" t="s">
        <v>108</v>
      </c>
      <c r="E66" s="161"/>
      <c r="F66" s="161"/>
      <c r="G66" s="161"/>
      <c r="H66" s="161"/>
      <c r="I66" s="162"/>
      <c r="J66" s="163">
        <f>J139</f>
        <v>0</v>
      </c>
      <c r="K66" s="164"/>
    </row>
    <row r="67" spans="2:12" s="9" customFormat="1" ht="19.95" customHeight="1">
      <c r="B67" s="165"/>
      <c r="C67" s="166"/>
      <c r="D67" s="167" t="s">
        <v>109</v>
      </c>
      <c r="E67" s="168"/>
      <c r="F67" s="168"/>
      <c r="G67" s="168"/>
      <c r="H67" s="168"/>
      <c r="I67" s="169"/>
      <c r="J67" s="170">
        <f>J140</f>
        <v>0</v>
      </c>
      <c r="K67" s="171"/>
    </row>
    <row r="68" spans="2:12" s="9" customFormat="1" ht="19.95" customHeight="1">
      <c r="B68" s="165"/>
      <c r="C68" s="166"/>
      <c r="D68" s="167" t="s">
        <v>110</v>
      </c>
      <c r="E68" s="168"/>
      <c r="F68" s="168"/>
      <c r="G68" s="168"/>
      <c r="H68" s="168"/>
      <c r="I68" s="169"/>
      <c r="J68" s="170">
        <f>J166</f>
        <v>0</v>
      </c>
      <c r="K68" s="171"/>
    </row>
    <row r="69" spans="2:12" s="9" customFormat="1" ht="19.95" customHeight="1">
      <c r="B69" s="165"/>
      <c r="C69" s="166"/>
      <c r="D69" s="167" t="s">
        <v>111</v>
      </c>
      <c r="E69" s="168"/>
      <c r="F69" s="168"/>
      <c r="G69" s="168"/>
      <c r="H69" s="168"/>
      <c r="I69" s="169"/>
      <c r="J69" s="170">
        <f>J184</f>
        <v>0</v>
      </c>
      <c r="K69" s="171"/>
    </row>
    <row r="70" spans="2:12" s="1" customFormat="1" ht="21.75" customHeight="1">
      <c r="B70" s="41"/>
      <c r="C70" s="42"/>
      <c r="D70" s="42"/>
      <c r="E70" s="42"/>
      <c r="F70" s="42"/>
      <c r="G70" s="42"/>
      <c r="H70" s="42"/>
      <c r="I70" s="127"/>
      <c r="J70" s="42"/>
      <c r="K70" s="45"/>
    </row>
    <row r="71" spans="2:12" s="1" customFormat="1" ht="6.9" customHeight="1">
      <c r="B71" s="56"/>
      <c r="C71" s="57"/>
      <c r="D71" s="57"/>
      <c r="E71" s="57"/>
      <c r="F71" s="57"/>
      <c r="G71" s="57"/>
      <c r="H71" s="57"/>
      <c r="I71" s="148"/>
      <c r="J71" s="57"/>
      <c r="K71" s="58"/>
    </row>
    <row r="75" spans="2:12" s="1" customFormat="1" ht="6.9" customHeight="1">
      <c r="B75" s="59"/>
      <c r="C75" s="60"/>
      <c r="D75" s="60"/>
      <c r="E75" s="60"/>
      <c r="F75" s="60"/>
      <c r="G75" s="60"/>
      <c r="H75" s="60"/>
      <c r="I75" s="151"/>
      <c r="J75" s="60"/>
      <c r="K75" s="60"/>
      <c r="L75" s="61"/>
    </row>
    <row r="76" spans="2:12" s="1" customFormat="1" ht="36.9" customHeight="1">
      <c r="B76" s="41"/>
      <c r="C76" s="62" t="s">
        <v>112</v>
      </c>
      <c r="D76" s="63"/>
      <c r="E76" s="63"/>
      <c r="F76" s="63"/>
      <c r="G76" s="63"/>
      <c r="H76" s="63"/>
      <c r="I76" s="172"/>
      <c r="J76" s="63"/>
      <c r="K76" s="63"/>
      <c r="L76" s="61"/>
    </row>
    <row r="77" spans="2:12" s="1" customFormat="1" ht="6.9" customHeight="1">
      <c r="B77" s="41"/>
      <c r="C77" s="63"/>
      <c r="D77" s="63"/>
      <c r="E77" s="63"/>
      <c r="F77" s="63"/>
      <c r="G77" s="63"/>
      <c r="H77" s="63"/>
      <c r="I77" s="172"/>
      <c r="J77" s="63"/>
      <c r="K77" s="63"/>
      <c r="L77" s="61"/>
    </row>
    <row r="78" spans="2:12" s="1" customFormat="1" ht="14.4" customHeight="1">
      <c r="B78" s="41"/>
      <c r="C78" s="65" t="s">
        <v>18</v>
      </c>
      <c r="D78" s="63"/>
      <c r="E78" s="63"/>
      <c r="F78" s="63"/>
      <c r="G78" s="63"/>
      <c r="H78" s="63"/>
      <c r="I78" s="172"/>
      <c r="J78" s="63"/>
      <c r="K78" s="63"/>
      <c r="L78" s="61"/>
    </row>
    <row r="79" spans="2:12" s="1" customFormat="1" ht="22.5" customHeight="1">
      <c r="B79" s="41"/>
      <c r="C79" s="63"/>
      <c r="D79" s="63"/>
      <c r="E79" s="396" t="str">
        <f>E7</f>
        <v>Opravy ostatní - Chrudim, Čs.partyzánů 8</v>
      </c>
      <c r="F79" s="403"/>
      <c r="G79" s="403"/>
      <c r="H79" s="403"/>
      <c r="I79" s="172"/>
      <c r="J79" s="63"/>
      <c r="K79" s="63"/>
      <c r="L79" s="61"/>
    </row>
    <row r="80" spans="2:12" ht="13.2">
      <c r="B80" s="28"/>
      <c r="C80" s="65" t="s">
        <v>94</v>
      </c>
      <c r="D80" s="173"/>
      <c r="E80" s="173"/>
      <c r="F80" s="173"/>
      <c r="G80" s="173"/>
      <c r="H80" s="173"/>
      <c r="J80" s="173"/>
      <c r="K80" s="173"/>
      <c r="L80" s="174"/>
    </row>
    <row r="81" spans="2:65" s="1" customFormat="1" ht="22.5" customHeight="1">
      <c r="B81" s="41"/>
      <c r="C81" s="63"/>
      <c r="D81" s="63"/>
      <c r="E81" s="396" t="s">
        <v>95</v>
      </c>
      <c r="F81" s="397"/>
      <c r="G81" s="397"/>
      <c r="H81" s="397"/>
      <c r="I81" s="172"/>
      <c r="J81" s="63"/>
      <c r="K81" s="63"/>
      <c r="L81" s="61"/>
    </row>
    <row r="82" spans="2:65" s="1" customFormat="1" ht="14.4" customHeight="1">
      <c r="B82" s="41"/>
      <c r="C82" s="65" t="s">
        <v>96</v>
      </c>
      <c r="D82" s="63"/>
      <c r="E82" s="63"/>
      <c r="F82" s="63"/>
      <c r="G82" s="63"/>
      <c r="H82" s="63"/>
      <c r="I82" s="172"/>
      <c r="J82" s="63"/>
      <c r="K82" s="63"/>
      <c r="L82" s="61"/>
    </row>
    <row r="83" spans="2:65" s="1" customFormat="1" ht="23.25" customHeight="1">
      <c r="B83" s="41"/>
      <c r="C83" s="63"/>
      <c r="D83" s="63"/>
      <c r="E83" s="394" t="str">
        <f>E11</f>
        <v>a - Stavební část</v>
      </c>
      <c r="F83" s="397"/>
      <c r="G83" s="397"/>
      <c r="H83" s="397"/>
      <c r="I83" s="172"/>
      <c r="J83" s="63"/>
      <c r="K83" s="63"/>
      <c r="L83" s="61"/>
    </row>
    <row r="84" spans="2:65" s="1" customFormat="1" ht="6.9" customHeight="1">
      <c r="B84" s="41"/>
      <c r="C84" s="63"/>
      <c r="D84" s="63"/>
      <c r="E84" s="63"/>
      <c r="F84" s="63"/>
      <c r="G84" s="63"/>
      <c r="H84" s="63"/>
      <c r="I84" s="172"/>
      <c r="J84" s="63"/>
      <c r="K84" s="63"/>
      <c r="L84" s="61"/>
    </row>
    <row r="85" spans="2:65" s="1" customFormat="1" ht="18" customHeight="1">
      <c r="B85" s="41"/>
      <c r="C85" s="65" t="s">
        <v>23</v>
      </c>
      <c r="D85" s="63"/>
      <c r="E85" s="63"/>
      <c r="F85" s="175" t="str">
        <f>F14</f>
        <v xml:space="preserve"> </v>
      </c>
      <c r="G85" s="63"/>
      <c r="H85" s="63"/>
      <c r="I85" s="176" t="s">
        <v>25</v>
      </c>
      <c r="J85" s="73" t="str">
        <f>IF(J14="","",J14)</f>
        <v>18. 7. 2017</v>
      </c>
      <c r="K85" s="63"/>
      <c r="L85" s="61"/>
    </row>
    <row r="86" spans="2:65" s="1" customFormat="1" ht="6.9" customHeight="1">
      <c r="B86" s="41"/>
      <c r="C86" s="63"/>
      <c r="D86" s="63"/>
      <c r="E86" s="63"/>
      <c r="F86" s="63"/>
      <c r="G86" s="63"/>
      <c r="H86" s="63"/>
      <c r="I86" s="172"/>
      <c r="J86" s="63"/>
      <c r="K86" s="63"/>
      <c r="L86" s="61"/>
    </row>
    <row r="87" spans="2:65" s="1" customFormat="1" ht="13.2">
      <c r="B87" s="41"/>
      <c r="C87" s="65" t="s">
        <v>27</v>
      </c>
      <c r="D87" s="63"/>
      <c r="E87" s="63"/>
      <c r="F87" s="175" t="str">
        <f>E17</f>
        <v>MěÚ Chrudim,odbor investic,Resselovo nám.77</v>
      </c>
      <c r="G87" s="63"/>
      <c r="H87" s="63"/>
      <c r="I87" s="176" t="s">
        <v>33</v>
      </c>
      <c r="J87" s="175" t="str">
        <f>E23</f>
        <v>CODE s.r.o. Pardubice</v>
      </c>
      <c r="K87" s="63"/>
      <c r="L87" s="61"/>
    </row>
    <row r="88" spans="2:65" s="1" customFormat="1" ht="14.4" customHeight="1">
      <c r="B88" s="41"/>
      <c r="C88" s="65" t="s">
        <v>31</v>
      </c>
      <c r="D88" s="63"/>
      <c r="E88" s="63"/>
      <c r="F88" s="175" t="str">
        <f>IF(E20="","",E20)</f>
        <v/>
      </c>
      <c r="G88" s="63"/>
      <c r="H88" s="63"/>
      <c r="I88" s="172"/>
      <c r="J88" s="63"/>
      <c r="K88" s="63"/>
      <c r="L88" s="61"/>
    </row>
    <row r="89" spans="2:65" s="1" customFormat="1" ht="10.35" customHeight="1">
      <c r="B89" s="41"/>
      <c r="C89" s="63"/>
      <c r="D89" s="63"/>
      <c r="E89" s="63"/>
      <c r="F89" s="63"/>
      <c r="G89" s="63"/>
      <c r="H89" s="63"/>
      <c r="I89" s="172"/>
      <c r="J89" s="63"/>
      <c r="K89" s="63"/>
      <c r="L89" s="61"/>
    </row>
    <row r="90" spans="2:65" s="10" customFormat="1" ht="29.25" customHeight="1">
      <c r="B90" s="177"/>
      <c r="C90" s="178" t="s">
        <v>113</v>
      </c>
      <c r="D90" s="179" t="s">
        <v>56</v>
      </c>
      <c r="E90" s="179" t="s">
        <v>52</v>
      </c>
      <c r="F90" s="179" t="s">
        <v>114</v>
      </c>
      <c r="G90" s="179" t="s">
        <v>115</v>
      </c>
      <c r="H90" s="179" t="s">
        <v>116</v>
      </c>
      <c r="I90" s="180" t="s">
        <v>117</v>
      </c>
      <c r="J90" s="179" t="s">
        <v>100</v>
      </c>
      <c r="K90" s="181" t="s">
        <v>118</v>
      </c>
      <c r="L90" s="182"/>
      <c r="M90" s="81" t="s">
        <v>119</v>
      </c>
      <c r="N90" s="82" t="s">
        <v>41</v>
      </c>
      <c r="O90" s="82" t="s">
        <v>120</v>
      </c>
      <c r="P90" s="82" t="s">
        <v>121</v>
      </c>
      <c r="Q90" s="82" t="s">
        <v>122</v>
      </c>
      <c r="R90" s="82" t="s">
        <v>123</v>
      </c>
      <c r="S90" s="82" t="s">
        <v>124</v>
      </c>
      <c r="T90" s="83" t="s">
        <v>125</v>
      </c>
    </row>
    <row r="91" spans="2:65" s="1" customFormat="1" ht="29.25" customHeight="1">
      <c r="B91" s="41"/>
      <c r="C91" s="87" t="s">
        <v>101</v>
      </c>
      <c r="D91" s="63"/>
      <c r="E91" s="63"/>
      <c r="F91" s="63"/>
      <c r="G91" s="63"/>
      <c r="H91" s="63"/>
      <c r="I91" s="172"/>
      <c r="J91" s="183">
        <f>BK91</f>
        <v>0</v>
      </c>
      <c r="K91" s="63"/>
      <c r="L91" s="61"/>
      <c r="M91" s="84"/>
      <c r="N91" s="85"/>
      <c r="O91" s="85"/>
      <c r="P91" s="184">
        <f>P92+P139</f>
        <v>0</v>
      </c>
      <c r="Q91" s="85"/>
      <c r="R91" s="184">
        <f>R92+R139</f>
        <v>3.72906621</v>
      </c>
      <c r="S91" s="85"/>
      <c r="T91" s="185">
        <f>T92+T139</f>
        <v>4.9644199999999996</v>
      </c>
      <c r="AT91" s="24" t="s">
        <v>70</v>
      </c>
      <c r="AU91" s="24" t="s">
        <v>102</v>
      </c>
      <c r="BK91" s="186">
        <f>BK92+BK139</f>
        <v>0</v>
      </c>
    </row>
    <row r="92" spans="2:65" s="11" customFormat="1" ht="37.35" customHeight="1">
      <c r="B92" s="187"/>
      <c r="C92" s="188"/>
      <c r="D92" s="189" t="s">
        <v>70</v>
      </c>
      <c r="E92" s="190" t="s">
        <v>126</v>
      </c>
      <c r="F92" s="190" t="s">
        <v>127</v>
      </c>
      <c r="G92" s="188"/>
      <c r="H92" s="188"/>
      <c r="I92" s="191"/>
      <c r="J92" s="192">
        <f>BK92</f>
        <v>0</v>
      </c>
      <c r="K92" s="188"/>
      <c r="L92" s="193"/>
      <c r="M92" s="194"/>
      <c r="N92" s="195"/>
      <c r="O92" s="195"/>
      <c r="P92" s="196">
        <f>P93+P125+P131+P137</f>
        <v>0</v>
      </c>
      <c r="Q92" s="195"/>
      <c r="R92" s="196">
        <f>R93+R125+R131+R137</f>
        <v>2.0843764600000001</v>
      </c>
      <c r="S92" s="195"/>
      <c r="T92" s="197">
        <f>T93+T125+T131+T137</f>
        <v>4.9644199999999996</v>
      </c>
      <c r="AR92" s="198" t="s">
        <v>78</v>
      </c>
      <c r="AT92" s="199" t="s">
        <v>70</v>
      </c>
      <c r="AU92" s="199" t="s">
        <v>71</v>
      </c>
      <c r="AY92" s="198" t="s">
        <v>128</v>
      </c>
      <c r="BK92" s="200">
        <f>BK93+BK125+BK131+BK137</f>
        <v>0</v>
      </c>
    </row>
    <row r="93" spans="2:65" s="11" customFormat="1" ht="19.95" customHeight="1">
      <c r="B93" s="187"/>
      <c r="C93" s="188"/>
      <c r="D93" s="201" t="s">
        <v>70</v>
      </c>
      <c r="E93" s="202" t="s">
        <v>129</v>
      </c>
      <c r="F93" s="202" t="s">
        <v>130</v>
      </c>
      <c r="G93" s="188"/>
      <c r="H93" s="188"/>
      <c r="I93" s="191"/>
      <c r="J93" s="203">
        <f>BK93</f>
        <v>0</v>
      </c>
      <c r="K93" s="188"/>
      <c r="L93" s="193"/>
      <c r="M93" s="194"/>
      <c r="N93" s="195"/>
      <c r="O93" s="195"/>
      <c r="P93" s="196">
        <f>SUM(P94:P124)</f>
        <v>0</v>
      </c>
      <c r="Q93" s="195"/>
      <c r="R93" s="196">
        <f>SUM(R94:R124)</f>
        <v>2.0733724600000003</v>
      </c>
      <c r="S93" s="195"/>
      <c r="T93" s="197">
        <f>SUM(T94:T124)</f>
        <v>0</v>
      </c>
      <c r="AR93" s="198" t="s">
        <v>78</v>
      </c>
      <c r="AT93" s="199" t="s">
        <v>70</v>
      </c>
      <c r="AU93" s="199" t="s">
        <v>78</v>
      </c>
      <c r="AY93" s="198" t="s">
        <v>128</v>
      </c>
      <c r="BK93" s="200">
        <f>SUM(BK94:BK124)</f>
        <v>0</v>
      </c>
    </row>
    <row r="94" spans="2:65" s="1" customFormat="1" ht="22.5" customHeight="1">
      <c r="B94" s="41"/>
      <c r="C94" s="204" t="s">
        <v>78</v>
      </c>
      <c r="D94" s="204" t="s">
        <v>131</v>
      </c>
      <c r="E94" s="205" t="s">
        <v>132</v>
      </c>
      <c r="F94" s="206" t="s">
        <v>133</v>
      </c>
      <c r="G94" s="207" t="s">
        <v>134</v>
      </c>
      <c r="H94" s="208">
        <v>55.783000000000001</v>
      </c>
      <c r="I94" s="209"/>
      <c r="J94" s="210">
        <f>ROUND(I94*H94,2)</f>
        <v>0</v>
      </c>
      <c r="K94" s="206" t="s">
        <v>135</v>
      </c>
      <c r="L94" s="61"/>
      <c r="M94" s="211" t="s">
        <v>21</v>
      </c>
      <c r="N94" s="212" t="s">
        <v>43</v>
      </c>
      <c r="O94" s="42"/>
      <c r="P94" s="213">
        <f>O94*H94</f>
        <v>0</v>
      </c>
      <c r="Q94" s="213">
        <v>4.9399999999999999E-3</v>
      </c>
      <c r="R94" s="213">
        <f>Q94*H94</f>
        <v>0.27556802000000002</v>
      </c>
      <c r="S94" s="213">
        <v>0</v>
      </c>
      <c r="T94" s="214">
        <f>S94*H94</f>
        <v>0</v>
      </c>
      <c r="AR94" s="24" t="s">
        <v>85</v>
      </c>
      <c r="AT94" s="24" t="s">
        <v>131</v>
      </c>
      <c r="AU94" s="24" t="s">
        <v>75</v>
      </c>
      <c r="AY94" s="24" t="s">
        <v>128</v>
      </c>
      <c r="BE94" s="215">
        <f>IF(N94="základní",J94,0)</f>
        <v>0</v>
      </c>
      <c r="BF94" s="215">
        <f>IF(N94="snížená",J94,0)</f>
        <v>0</v>
      </c>
      <c r="BG94" s="215">
        <f>IF(N94="zákl. přenesená",J94,0)</f>
        <v>0</v>
      </c>
      <c r="BH94" s="215">
        <f>IF(N94="sníž. přenesená",J94,0)</f>
        <v>0</v>
      </c>
      <c r="BI94" s="215">
        <f>IF(N94="nulová",J94,0)</f>
        <v>0</v>
      </c>
      <c r="BJ94" s="24" t="s">
        <v>75</v>
      </c>
      <c r="BK94" s="215">
        <f>ROUND(I94*H94,2)</f>
        <v>0</v>
      </c>
      <c r="BL94" s="24" t="s">
        <v>85</v>
      </c>
      <c r="BM94" s="24" t="s">
        <v>136</v>
      </c>
    </row>
    <row r="95" spans="2:65" s="12" customFormat="1">
      <c r="B95" s="216"/>
      <c r="C95" s="217"/>
      <c r="D95" s="218" t="s">
        <v>137</v>
      </c>
      <c r="E95" s="219" t="s">
        <v>21</v>
      </c>
      <c r="F95" s="220" t="s">
        <v>138</v>
      </c>
      <c r="G95" s="217"/>
      <c r="H95" s="221" t="s">
        <v>21</v>
      </c>
      <c r="I95" s="222"/>
      <c r="J95" s="217"/>
      <c r="K95" s="217"/>
      <c r="L95" s="223"/>
      <c r="M95" s="224"/>
      <c r="N95" s="225"/>
      <c r="O95" s="225"/>
      <c r="P95" s="225"/>
      <c r="Q95" s="225"/>
      <c r="R95" s="225"/>
      <c r="S95" s="225"/>
      <c r="T95" s="226"/>
      <c r="AT95" s="227" t="s">
        <v>137</v>
      </c>
      <c r="AU95" s="227" t="s">
        <v>75</v>
      </c>
      <c r="AV95" s="12" t="s">
        <v>78</v>
      </c>
      <c r="AW95" s="12" t="s">
        <v>35</v>
      </c>
      <c r="AX95" s="12" t="s">
        <v>71</v>
      </c>
      <c r="AY95" s="227" t="s">
        <v>128</v>
      </c>
    </row>
    <row r="96" spans="2:65" s="13" customFormat="1">
      <c r="B96" s="228"/>
      <c r="C96" s="229"/>
      <c r="D96" s="218" t="s">
        <v>137</v>
      </c>
      <c r="E96" s="230" t="s">
        <v>21</v>
      </c>
      <c r="F96" s="231" t="s">
        <v>139</v>
      </c>
      <c r="G96" s="229"/>
      <c r="H96" s="232">
        <v>4.242</v>
      </c>
      <c r="I96" s="233"/>
      <c r="J96" s="229"/>
      <c r="K96" s="229"/>
      <c r="L96" s="234"/>
      <c r="M96" s="235"/>
      <c r="N96" s="236"/>
      <c r="O96" s="236"/>
      <c r="P96" s="236"/>
      <c r="Q96" s="236"/>
      <c r="R96" s="236"/>
      <c r="S96" s="236"/>
      <c r="T96" s="237"/>
      <c r="AT96" s="238" t="s">
        <v>137</v>
      </c>
      <c r="AU96" s="238" t="s">
        <v>75</v>
      </c>
      <c r="AV96" s="13" t="s">
        <v>75</v>
      </c>
      <c r="AW96" s="13" t="s">
        <v>35</v>
      </c>
      <c r="AX96" s="13" t="s">
        <v>71</v>
      </c>
      <c r="AY96" s="238" t="s">
        <v>128</v>
      </c>
    </row>
    <row r="97" spans="2:65" s="13" customFormat="1">
      <c r="B97" s="228"/>
      <c r="C97" s="229"/>
      <c r="D97" s="218" t="s">
        <v>137</v>
      </c>
      <c r="E97" s="230" t="s">
        <v>21</v>
      </c>
      <c r="F97" s="231" t="s">
        <v>140</v>
      </c>
      <c r="G97" s="229"/>
      <c r="H97" s="232">
        <v>0.35</v>
      </c>
      <c r="I97" s="233"/>
      <c r="J97" s="229"/>
      <c r="K97" s="229"/>
      <c r="L97" s="234"/>
      <c r="M97" s="235"/>
      <c r="N97" s="236"/>
      <c r="O97" s="236"/>
      <c r="P97" s="236"/>
      <c r="Q97" s="236"/>
      <c r="R97" s="236"/>
      <c r="S97" s="236"/>
      <c r="T97" s="237"/>
      <c r="AT97" s="238" t="s">
        <v>137</v>
      </c>
      <c r="AU97" s="238" t="s">
        <v>75</v>
      </c>
      <c r="AV97" s="13" t="s">
        <v>75</v>
      </c>
      <c r="AW97" s="13" t="s">
        <v>35</v>
      </c>
      <c r="AX97" s="13" t="s">
        <v>71</v>
      </c>
      <c r="AY97" s="238" t="s">
        <v>128</v>
      </c>
    </row>
    <row r="98" spans="2:65" s="13" customFormat="1">
      <c r="B98" s="228"/>
      <c r="C98" s="229"/>
      <c r="D98" s="218" t="s">
        <v>137</v>
      </c>
      <c r="E98" s="230" t="s">
        <v>21</v>
      </c>
      <c r="F98" s="231" t="s">
        <v>141</v>
      </c>
      <c r="G98" s="229"/>
      <c r="H98" s="232">
        <v>5.7149999999999999</v>
      </c>
      <c r="I98" s="233"/>
      <c r="J98" s="229"/>
      <c r="K98" s="229"/>
      <c r="L98" s="234"/>
      <c r="M98" s="235"/>
      <c r="N98" s="236"/>
      <c r="O98" s="236"/>
      <c r="P98" s="236"/>
      <c r="Q98" s="236"/>
      <c r="R98" s="236"/>
      <c r="S98" s="236"/>
      <c r="T98" s="237"/>
      <c r="AT98" s="238" t="s">
        <v>137</v>
      </c>
      <c r="AU98" s="238" t="s">
        <v>75</v>
      </c>
      <c r="AV98" s="13" t="s">
        <v>75</v>
      </c>
      <c r="AW98" s="13" t="s">
        <v>35</v>
      </c>
      <c r="AX98" s="13" t="s">
        <v>71</v>
      </c>
      <c r="AY98" s="238" t="s">
        <v>128</v>
      </c>
    </row>
    <row r="99" spans="2:65" s="13" customFormat="1">
      <c r="B99" s="228"/>
      <c r="C99" s="229"/>
      <c r="D99" s="218" t="s">
        <v>137</v>
      </c>
      <c r="E99" s="230" t="s">
        <v>21</v>
      </c>
      <c r="F99" s="231" t="s">
        <v>142</v>
      </c>
      <c r="G99" s="229"/>
      <c r="H99" s="232">
        <v>0.77</v>
      </c>
      <c r="I99" s="233"/>
      <c r="J99" s="229"/>
      <c r="K99" s="229"/>
      <c r="L99" s="234"/>
      <c r="M99" s="235"/>
      <c r="N99" s="236"/>
      <c r="O99" s="236"/>
      <c r="P99" s="236"/>
      <c r="Q99" s="236"/>
      <c r="R99" s="236"/>
      <c r="S99" s="236"/>
      <c r="T99" s="237"/>
      <c r="AT99" s="238" t="s">
        <v>137</v>
      </c>
      <c r="AU99" s="238" t="s">
        <v>75</v>
      </c>
      <c r="AV99" s="13" t="s">
        <v>75</v>
      </c>
      <c r="AW99" s="13" t="s">
        <v>35</v>
      </c>
      <c r="AX99" s="13" t="s">
        <v>71</v>
      </c>
      <c r="AY99" s="238" t="s">
        <v>128</v>
      </c>
    </row>
    <row r="100" spans="2:65" s="13" customFormat="1">
      <c r="B100" s="228"/>
      <c r="C100" s="229"/>
      <c r="D100" s="218" t="s">
        <v>137</v>
      </c>
      <c r="E100" s="230" t="s">
        <v>21</v>
      </c>
      <c r="F100" s="231" t="s">
        <v>143</v>
      </c>
      <c r="G100" s="229"/>
      <c r="H100" s="232">
        <v>13.125</v>
      </c>
      <c r="I100" s="233"/>
      <c r="J100" s="229"/>
      <c r="K100" s="229"/>
      <c r="L100" s="234"/>
      <c r="M100" s="235"/>
      <c r="N100" s="236"/>
      <c r="O100" s="236"/>
      <c r="P100" s="236"/>
      <c r="Q100" s="236"/>
      <c r="R100" s="236"/>
      <c r="S100" s="236"/>
      <c r="T100" s="237"/>
      <c r="AT100" s="238" t="s">
        <v>137</v>
      </c>
      <c r="AU100" s="238" t="s">
        <v>75</v>
      </c>
      <c r="AV100" s="13" t="s">
        <v>75</v>
      </c>
      <c r="AW100" s="13" t="s">
        <v>35</v>
      </c>
      <c r="AX100" s="13" t="s">
        <v>71</v>
      </c>
      <c r="AY100" s="238" t="s">
        <v>128</v>
      </c>
    </row>
    <row r="101" spans="2:65" s="13" customFormat="1">
      <c r="B101" s="228"/>
      <c r="C101" s="229"/>
      <c r="D101" s="218" t="s">
        <v>137</v>
      </c>
      <c r="E101" s="230" t="s">
        <v>21</v>
      </c>
      <c r="F101" s="231" t="s">
        <v>144</v>
      </c>
      <c r="G101" s="229"/>
      <c r="H101" s="232">
        <v>0.67</v>
      </c>
      <c r="I101" s="233"/>
      <c r="J101" s="229"/>
      <c r="K101" s="229"/>
      <c r="L101" s="234"/>
      <c r="M101" s="235"/>
      <c r="N101" s="236"/>
      <c r="O101" s="236"/>
      <c r="P101" s="236"/>
      <c r="Q101" s="236"/>
      <c r="R101" s="236"/>
      <c r="S101" s="236"/>
      <c r="T101" s="237"/>
      <c r="AT101" s="238" t="s">
        <v>137</v>
      </c>
      <c r="AU101" s="238" t="s">
        <v>75</v>
      </c>
      <c r="AV101" s="13" t="s">
        <v>75</v>
      </c>
      <c r="AW101" s="13" t="s">
        <v>35</v>
      </c>
      <c r="AX101" s="13" t="s">
        <v>71</v>
      </c>
      <c r="AY101" s="238" t="s">
        <v>128</v>
      </c>
    </row>
    <row r="102" spans="2:65" s="13" customFormat="1">
      <c r="B102" s="228"/>
      <c r="C102" s="229"/>
      <c r="D102" s="218" t="s">
        <v>137</v>
      </c>
      <c r="E102" s="230" t="s">
        <v>21</v>
      </c>
      <c r="F102" s="231" t="s">
        <v>145</v>
      </c>
      <c r="G102" s="229"/>
      <c r="H102" s="232">
        <v>6.1840000000000002</v>
      </c>
      <c r="I102" s="233"/>
      <c r="J102" s="229"/>
      <c r="K102" s="229"/>
      <c r="L102" s="234"/>
      <c r="M102" s="235"/>
      <c r="N102" s="236"/>
      <c r="O102" s="236"/>
      <c r="P102" s="236"/>
      <c r="Q102" s="236"/>
      <c r="R102" s="236"/>
      <c r="S102" s="236"/>
      <c r="T102" s="237"/>
      <c r="AT102" s="238" t="s">
        <v>137</v>
      </c>
      <c r="AU102" s="238" t="s">
        <v>75</v>
      </c>
      <c r="AV102" s="13" t="s">
        <v>75</v>
      </c>
      <c r="AW102" s="13" t="s">
        <v>35</v>
      </c>
      <c r="AX102" s="13" t="s">
        <v>71</v>
      </c>
      <c r="AY102" s="238" t="s">
        <v>128</v>
      </c>
    </row>
    <row r="103" spans="2:65" s="13" customFormat="1">
      <c r="B103" s="228"/>
      <c r="C103" s="229"/>
      <c r="D103" s="218" t="s">
        <v>137</v>
      </c>
      <c r="E103" s="230" t="s">
        <v>21</v>
      </c>
      <c r="F103" s="231" t="s">
        <v>146</v>
      </c>
      <c r="G103" s="229"/>
      <c r="H103" s="232">
        <v>4.6100000000000003</v>
      </c>
      <c r="I103" s="233"/>
      <c r="J103" s="229"/>
      <c r="K103" s="229"/>
      <c r="L103" s="234"/>
      <c r="M103" s="235"/>
      <c r="N103" s="236"/>
      <c r="O103" s="236"/>
      <c r="P103" s="236"/>
      <c r="Q103" s="236"/>
      <c r="R103" s="236"/>
      <c r="S103" s="236"/>
      <c r="T103" s="237"/>
      <c r="AT103" s="238" t="s">
        <v>137</v>
      </c>
      <c r="AU103" s="238" t="s">
        <v>75</v>
      </c>
      <c r="AV103" s="13" t="s">
        <v>75</v>
      </c>
      <c r="AW103" s="13" t="s">
        <v>35</v>
      </c>
      <c r="AX103" s="13" t="s">
        <v>71</v>
      </c>
      <c r="AY103" s="238" t="s">
        <v>128</v>
      </c>
    </row>
    <row r="104" spans="2:65" s="13" customFormat="1">
      <c r="B104" s="228"/>
      <c r="C104" s="229"/>
      <c r="D104" s="218" t="s">
        <v>137</v>
      </c>
      <c r="E104" s="230" t="s">
        <v>21</v>
      </c>
      <c r="F104" s="231" t="s">
        <v>147</v>
      </c>
      <c r="G104" s="229"/>
      <c r="H104" s="232">
        <v>5.375</v>
      </c>
      <c r="I104" s="233"/>
      <c r="J104" s="229"/>
      <c r="K104" s="229"/>
      <c r="L104" s="234"/>
      <c r="M104" s="235"/>
      <c r="N104" s="236"/>
      <c r="O104" s="236"/>
      <c r="P104" s="236"/>
      <c r="Q104" s="236"/>
      <c r="R104" s="236"/>
      <c r="S104" s="236"/>
      <c r="T104" s="237"/>
      <c r="AT104" s="238" t="s">
        <v>137</v>
      </c>
      <c r="AU104" s="238" t="s">
        <v>75</v>
      </c>
      <c r="AV104" s="13" t="s">
        <v>75</v>
      </c>
      <c r="AW104" s="13" t="s">
        <v>35</v>
      </c>
      <c r="AX104" s="13" t="s">
        <v>71</v>
      </c>
      <c r="AY104" s="238" t="s">
        <v>128</v>
      </c>
    </row>
    <row r="105" spans="2:65" s="13" customFormat="1">
      <c r="B105" s="228"/>
      <c r="C105" s="229"/>
      <c r="D105" s="218" t="s">
        <v>137</v>
      </c>
      <c r="E105" s="230" t="s">
        <v>21</v>
      </c>
      <c r="F105" s="231" t="s">
        <v>148</v>
      </c>
      <c r="G105" s="229"/>
      <c r="H105" s="232">
        <v>14.742000000000001</v>
      </c>
      <c r="I105" s="233"/>
      <c r="J105" s="229"/>
      <c r="K105" s="229"/>
      <c r="L105" s="234"/>
      <c r="M105" s="235"/>
      <c r="N105" s="236"/>
      <c r="O105" s="236"/>
      <c r="P105" s="236"/>
      <c r="Q105" s="236"/>
      <c r="R105" s="236"/>
      <c r="S105" s="236"/>
      <c r="T105" s="237"/>
      <c r="AT105" s="238" t="s">
        <v>137</v>
      </c>
      <c r="AU105" s="238" t="s">
        <v>75</v>
      </c>
      <c r="AV105" s="13" t="s">
        <v>75</v>
      </c>
      <c r="AW105" s="13" t="s">
        <v>35</v>
      </c>
      <c r="AX105" s="13" t="s">
        <v>71</v>
      </c>
      <c r="AY105" s="238" t="s">
        <v>128</v>
      </c>
    </row>
    <row r="106" spans="2:65" s="14" customFormat="1">
      <c r="B106" s="239"/>
      <c r="C106" s="240"/>
      <c r="D106" s="241" t="s">
        <v>137</v>
      </c>
      <c r="E106" s="242" t="s">
        <v>21</v>
      </c>
      <c r="F106" s="243" t="s">
        <v>149</v>
      </c>
      <c r="G106" s="240"/>
      <c r="H106" s="244">
        <v>55.783000000000001</v>
      </c>
      <c r="I106" s="245"/>
      <c r="J106" s="240"/>
      <c r="K106" s="240"/>
      <c r="L106" s="246"/>
      <c r="M106" s="247"/>
      <c r="N106" s="248"/>
      <c r="O106" s="248"/>
      <c r="P106" s="248"/>
      <c r="Q106" s="248"/>
      <c r="R106" s="248"/>
      <c r="S106" s="248"/>
      <c r="T106" s="249"/>
      <c r="AT106" s="250" t="s">
        <v>137</v>
      </c>
      <c r="AU106" s="250" t="s">
        <v>75</v>
      </c>
      <c r="AV106" s="14" t="s">
        <v>85</v>
      </c>
      <c r="AW106" s="14" t="s">
        <v>35</v>
      </c>
      <c r="AX106" s="14" t="s">
        <v>78</v>
      </c>
      <c r="AY106" s="250" t="s">
        <v>128</v>
      </c>
    </row>
    <row r="107" spans="2:65" s="1" customFormat="1" ht="22.5" customHeight="1">
      <c r="B107" s="41"/>
      <c r="C107" s="204" t="s">
        <v>75</v>
      </c>
      <c r="D107" s="204" t="s">
        <v>131</v>
      </c>
      <c r="E107" s="205" t="s">
        <v>150</v>
      </c>
      <c r="F107" s="206" t="s">
        <v>151</v>
      </c>
      <c r="G107" s="207" t="s">
        <v>134</v>
      </c>
      <c r="H107" s="208">
        <v>55.783000000000001</v>
      </c>
      <c r="I107" s="209"/>
      <c r="J107" s="210">
        <f>ROUND(I107*H107,2)</f>
        <v>0</v>
      </c>
      <c r="K107" s="206" t="s">
        <v>135</v>
      </c>
      <c r="L107" s="61"/>
      <c r="M107" s="211" t="s">
        <v>21</v>
      </c>
      <c r="N107" s="212" t="s">
        <v>43</v>
      </c>
      <c r="O107" s="42"/>
      <c r="P107" s="213">
        <f>O107*H107</f>
        <v>0</v>
      </c>
      <c r="Q107" s="213">
        <v>2.5999999999999998E-4</v>
      </c>
      <c r="R107" s="213">
        <f>Q107*H107</f>
        <v>1.4503579999999999E-2</v>
      </c>
      <c r="S107" s="213">
        <v>0</v>
      </c>
      <c r="T107" s="214">
        <f>S107*H107</f>
        <v>0</v>
      </c>
      <c r="AR107" s="24" t="s">
        <v>85</v>
      </c>
      <c r="AT107" s="24" t="s">
        <v>131</v>
      </c>
      <c r="AU107" s="24" t="s">
        <v>75</v>
      </c>
      <c r="AY107" s="24" t="s">
        <v>128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24" t="s">
        <v>75</v>
      </c>
      <c r="BK107" s="215">
        <f>ROUND(I107*H107,2)</f>
        <v>0</v>
      </c>
      <c r="BL107" s="24" t="s">
        <v>85</v>
      </c>
      <c r="BM107" s="24" t="s">
        <v>152</v>
      </c>
    </row>
    <row r="108" spans="2:65" s="13" customFormat="1">
      <c r="B108" s="228"/>
      <c r="C108" s="229"/>
      <c r="D108" s="241" t="s">
        <v>137</v>
      </c>
      <c r="E108" s="251" t="s">
        <v>21</v>
      </c>
      <c r="F108" s="252" t="s">
        <v>153</v>
      </c>
      <c r="G108" s="229"/>
      <c r="H108" s="253">
        <v>55.783000000000001</v>
      </c>
      <c r="I108" s="233"/>
      <c r="J108" s="229"/>
      <c r="K108" s="229"/>
      <c r="L108" s="234"/>
      <c r="M108" s="235"/>
      <c r="N108" s="236"/>
      <c r="O108" s="236"/>
      <c r="P108" s="236"/>
      <c r="Q108" s="236"/>
      <c r="R108" s="236"/>
      <c r="S108" s="236"/>
      <c r="T108" s="237"/>
      <c r="AT108" s="238" t="s">
        <v>137</v>
      </c>
      <c r="AU108" s="238" t="s">
        <v>75</v>
      </c>
      <c r="AV108" s="13" t="s">
        <v>75</v>
      </c>
      <c r="AW108" s="13" t="s">
        <v>35</v>
      </c>
      <c r="AX108" s="13" t="s">
        <v>78</v>
      </c>
      <c r="AY108" s="238" t="s">
        <v>128</v>
      </c>
    </row>
    <row r="109" spans="2:65" s="1" customFormat="1" ht="22.5" customHeight="1">
      <c r="B109" s="41"/>
      <c r="C109" s="204" t="s">
        <v>154</v>
      </c>
      <c r="D109" s="204" t="s">
        <v>131</v>
      </c>
      <c r="E109" s="205" t="s">
        <v>155</v>
      </c>
      <c r="F109" s="206" t="s">
        <v>156</v>
      </c>
      <c r="G109" s="207" t="s">
        <v>134</v>
      </c>
      <c r="H109" s="208">
        <v>55.783000000000001</v>
      </c>
      <c r="I109" s="209"/>
      <c r="J109" s="210">
        <f>ROUND(I109*H109,2)</f>
        <v>0</v>
      </c>
      <c r="K109" s="206" t="s">
        <v>135</v>
      </c>
      <c r="L109" s="61"/>
      <c r="M109" s="211" t="s">
        <v>21</v>
      </c>
      <c r="N109" s="212" t="s">
        <v>43</v>
      </c>
      <c r="O109" s="42"/>
      <c r="P109" s="213">
        <f>O109*H109</f>
        <v>0</v>
      </c>
      <c r="Q109" s="213">
        <v>3.15E-2</v>
      </c>
      <c r="R109" s="213">
        <f>Q109*H109</f>
        <v>1.7571645</v>
      </c>
      <c r="S109" s="213">
        <v>0</v>
      </c>
      <c r="T109" s="214">
        <f>S109*H109</f>
        <v>0</v>
      </c>
      <c r="AR109" s="24" t="s">
        <v>85</v>
      </c>
      <c r="AT109" s="24" t="s">
        <v>131</v>
      </c>
      <c r="AU109" s="24" t="s">
        <v>75</v>
      </c>
      <c r="AY109" s="24" t="s">
        <v>128</v>
      </c>
      <c r="BE109" s="215">
        <f>IF(N109="základní",J109,0)</f>
        <v>0</v>
      </c>
      <c r="BF109" s="215">
        <f>IF(N109="snížená",J109,0)</f>
        <v>0</v>
      </c>
      <c r="BG109" s="215">
        <f>IF(N109="zákl. přenesená",J109,0)</f>
        <v>0</v>
      </c>
      <c r="BH109" s="215">
        <f>IF(N109="sníž. přenesená",J109,0)</f>
        <v>0</v>
      </c>
      <c r="BI109" s="215">
        <f>IF(N109="nulová",J109,0)</f>
        <v>0</v>
      </c>
      <c r="BJ109" s="24" t="s">
        <v>75</v>
      </c>
      <c r="BK109" s="215">
        <f>ROUND(I109*H109,2)</f>
        <v>0</v>
      </c>
      <c r="BL109" s="24" t="s">
        <v>85</v>
      </c>
      <c r="BM109" s="24" t="s">
        <v>157</v>
      </c>
    </row>
    <row r="110" spans="2:65" s="13" customFormat="1">
      <c r="B110" s="228"/>
      <c r="C110" s="229"/>
      <c r="D110" s="241" t="s">
        <v>137</v>
      </c>
      <c r="E110" s="251" t="s">
        <v>21</v>
      </c>
      <c r="F110" s="252" t="s">
        <v>153</v>
      </c>
      <c r="G110" s="229"/>
      <c r="H110" s="253">
        <v>55.783000000000001</v>
      </c>
      <c r="I110" s="233"/>
      <c r="J110" s="229"/>
      <c r="K110" s="229"/>
      <c r="L110" s="234"/>
      <c r="M110" s="235"/>
      <c r="N110" s="236"/>
      <c r="O110" s="236"/>
      <c r="P110" s="236"/>
      <c r="Q110" s="236"/>
      <c r="R110" s="236"/>
      <c r="S110" s="236"/>
      <c r="T110" s="237"/>
      <c r="AT110" s="238" t="s">
        <v>137</v>
      </c>
      <c r="AU110" s="238" t="s">
        <v>75</v>
      </c>
      <c r="AV110" s="13" t="s">
        <v>75</v>
      </c>
      <c r="AW110" s="13" t="s">
        <v>35</v>
      </c>
      <c r="AX110" s="13" t="s">
        <v>78</v>
      </c>
      <c r="AY110" s="238" t="s">
        <v>128</v>
      </c>
    </row>
    <row r="111" spans="2:65" s="1" customFormat="1" ht="22.5" customHeight="1">
      <c r="B111" s="41"/>
      <c r="C111" s="204" t="s">
        <v>85</v>
      </c>
      <c r="D111" s="204" t="s">
        <v>131</v>
      </c>
      <c r="E111" s="205" t="s">
        <v>158</v>
      </c>
      <c r="F111" s="206" t="s">
        <v>159</v>
      </c>
      <c r="G111" s="207" t="s">
        <v>134</v>
      </c>
      <c r="H111" s="208">
        <v>217.803</v>
      </c>
      <c r="I111" s="209"/>
      <c r="J111" s="210">
        <f>ROUND(I111*H111,2)</f>
        <v>0</v>
      </c>
      <c r="K111" s="206" t="s">
        <v>135</v>
      </c>
      <c r="L111" s="61"/>
      <c r="M111" s="211" t="s">
        <v>21</v>
      </c>
      <c r="N111" s="212" t="s">
        <v>43</v>
      </c>
      <c r="O111" s="42"/>
      <c r="P111" s="213">
        <f>O111*H111</f>
        <v>0</v>
      </c>
      <c r="Q111" s="213">
        <v>1.2E-4</v>
      </c>
      <c r="R111" s="213">
        <f>Q111*H111</f>
        <v>2.6136360000000001E-2</v>
      </c>
      <c r="S111" s="213">
        <v>0</v>
      </c>
      <c r="T111" s="214">
        <f>S111*H111</f>
        <v>0</v>
      </c>
      <c r="AR111" s="24" t="s">
        <v>85</v>
      </c>
      <c r="AT111" s="24" t="s">
        <v>131</v>
      </c>
      <c r="AU111" s="24" t="s">
        <v>75</v>
      </c>
      <c r="AY111" s="24" t="s">
        <v>128</v>
      </c>
      <c r="BE111" s="215">
        <f>IF(N111="základní",J111,0)</f>
        <v>0</v>
      </c>
      <c r="BF111" s="215">
        <f>IF(N111="snížená",J111,0)</f>
        <v>0</v>
      </c>
      <c r="BG111" s="215">
        <f>IF(N111="zákl. přenesená",J111,0)</f>
        <v>0</v>
      </c>
      <c r="BH111" s="215">
        <f>IF(N111="sníž. přenesená",J111,0)</f>
        <v>0</v>
      </c>
      <c r="BI111" s="215">
        <f>IF(N111="nulová",J111,0)</f>
        <v>0</v>
      </c>
      <c r="BJ111" s="24" t="s">
        <v>75</v>
      </c>
      <c r="BK111" s="215">
        <f>ROUND(I111*H111,2)</f>
        <v>0</v>
      </c>
      <c r="BL111" s="24" t="s">
        <v>85</v>
      </c>
      <c r="BM111" s="24" t="s">
        <v>160</v>
      </c>
    </row>
    <row r="112" spans="2:65" s="12" customFormat="1">
      <c r="B112" s="216"/>
      <c r="C112" s="217"/>
      <c r="D112" s="218" t="s">
        <v>137</v>
      </c>
      <c r="E112" s="219" t="s">
        <v>21</v>
      </c>
      <c r="F112" s="220" t="s">
        <v>161</v>
      </c>
      <c r="G112" s="217"/>
      <c r="H112" s="221" t="s">
        <v>21</v>
      </c>
      <c r="I112" s="222"/>
      <c r="J112" s="217"/>
      <c r="K112" s="217"/>
      <c r="L112" s="223"/>
      <c r="M112" s="224"/>
      <c r="N112" s="225"/>
      <c r="O112" s="225"/>
      <c r="P112" s="225"/>
      <c r="Q112" s="225"/>
      <c r="R112" s="225"/>
      <c r="S112" s="225"/>
      <c r="T112" s="226"/>
      <c r="AT112" s="227" t="s">
        <v>137</v>
      </c>
      <c r="AU112" s="227" t="s">
        <v>75</v>
      </c>
      <c r="AV112" s="12" t="s">
        <v>78</v>
      </c>
      <c r="AW112" s="12" t="s">
        <v>35</v>
      </c>
      <c r="AX112" s="12" t="s">
        <v>71</v>
      </c>
      <c r="AY112" s="227" t="s">
        <v>128</v>
      </c>
    </row>
    <row r="113" spans="2:65" s="13" customFormat="1">
      <c r="B113" s="228"/>
      <c r="C113" s="229"/>
      <c r="D113" s="218" t="s">
        <v>137</v>
      </c>
      <c r="E113" s="230" t="s">
        <v>21</v>
      </c>
      <c r="F113" s="231" t="s">
        <v>162</v>
      </c>
      <c r="G113" s="229"/>
      <c r="H113" s="232">
        <v>15.683</v>
      </c>
      <c r="I113" s="233"/>
      <c r="J113" s="229"/>
      <c r="K113" s="229"/>
      <c r="L113" s="234"/>
      <c r="M113" s="235"/>
      <c r="N113" s="236"/>
      <c r="O113" s="236"/>
      <c r="P113" s="236"/>
      <c r="Q113" s="236"/>
      <c r="R113" s="236"/>
      <c r="S113" s="236"/>
      <c r="T113" s="237"/>
      <c r="AT113" s="238" t="s">
        <v>137</v>
      </c>
      <c r="AU113" s="238" t="s">
        <v>75</v>
      </c>
      <c r="AV113" s="13" t="s">
        <v>75</v>
      </c>
      <c r="AW113" s="13" t="s">
        <v>35</v>
      </c>
      <c r="AX113" s="13" t="s">
        <v>71</v>
      </c>
      <c r="AY113" s="238" t="s">
        <v>128</v>
      </c>
    </row>
    <row r="114" spans="2:65" s="13" customFormat="1">
      <c r="B114" s="228"/>
      <c r="C114" s="229"/>
      <c r="D114" s="218" t="s">
        <v>137</v>
      </c>
      <c r="E114" s="230" t="s">
        <v>21</v>
      </c>
      <c r="F114" s="231" t="s">
        <v>163</v>
      </c>
      <c r="G114" s="229"/>
      <c r="H114" s="232">
        <v>2.448</v>
      </c>
      <c r="I114" s="233"/>
      <c r="J114" s="229"/>
      <c r="K114" s="229"/>
      <c r="L114" s="234"/>
      <c r="M114" s="235"/>
      <c r="N114" s="236"/>
      <c r="O114" s="236"/>
      <c r="P114" s="236"/>
      <c r="Q114" s="236"/>
      <c r="R114" s="236"/>
      <c r="S114" s="236"/>
      <c r="T114" s="237"/>
      <c r="AT114" s="238" t="s">
        <v>137</v>
      </c>
      <c r="AU114" s="238" t="s">
        <v>75</v>
      </c>
      <c r="AV114" s="13" t="s">
        <v>75</v>
      </c>
      <c r="AW114" s="13" t="s">
        <v>35</v>
      </c>
      <c r="AX114" s="13" t="s">
        <v>71</v>
      </c>
      <c r="AY114" s="238" t="s">
        <v>128</v>
      </c>
    </row>
    <row r="115" spans="2:65" s="13" customFormat="1">
      <c r="B115" s="228"/>
      <c r="C115" s="229"/>
      <c r="D115" s="218" t="s">
        <v>137</v>
      </c>
      <c r="E115" s="230" t="s">
        <v>21</v>
      </c>
      <c r="F115" s="231" t="s">
        <v>164</v>
      </c>
      <c r="G115" s="229"/>
      <c r="H115" s="232">
        <v>31.663</v>
      </c>
      <c r="I115" s="233"/>
      <c r="J115" s="229"/>
      <c r="K115" s="229"/>
      <c r="L115" s="234"/>
      <c r="M115" s="235"/>
      <c r="N115" s="236"/>
      <c r="O115" s="236"/>
      <c r="P115" s="236"/>
      <c r="Q115" s="236"/>
      <c r="R115" s="236"/>
      <c r="S115" s="236"/>
      <c r="T115" s="237"/>
      <c r="AT115" s="238" t="s">
        <v>137</v>
      </c>
      <c r="AU115" s="238" t="s">
        <v>75</v>
      </c>
      <c r="AV115" s="13" t="s">
        <v>75</v>
      </c>
      <c r="AW115" s="13" t="s">
        <v>35</v>
      </c>
      <c r="AX115" s="13" t="s">
        <v>71</v>
      </c>
      <c r="AY115" s="238" t="s">
        <v>128</v>
      </c>
    </row>
    <row r="116" spans="2:65" s="13" customFormat="1">
      <c r="B116" s="228"/>
      <c r="C116" s="229"/>
      <c r="D116" s="218" t="s">
        <v>137</v>
      </c>
      <c r="E116" s="230" t="s">
        <v>21</v>
      </c>
      <c r="F116" s="231" t="s">
        <v>165</v>
      </c>
      <c r="G116" s="229"/>
      <c r="H116" s="232">
        <v>2.5499999999999998</v>
      </c>
      <c r="I116" s="233"/>
      <c r="J116" s="229"/>
      <c r="K116" s="229"/>
      <c r="L116" s="234"/>
      <c r="M116" s="235"/>
      <c r="N116" s="236"/>
      <c r="O116" s="236"/>
      <c r="P116" s="236"/>
      <c r="Q116" s="236"/>
      <c r="R116" s="236"/>
      <c r="S116" s="236"/>
      <c r="T116" s="237"/>
      <c r="AT116" s="238" t="s">
        <v>137</v>
      </c>
      <c r="AU116" s="238" t="s">
        <v>75</v>
      </c>
      <c r="AV116" s="13" t="s">
        <v>75</v>
      </c>
      <c r="AW116" s="13" t="s">
        <v>35</v>
      </c>
      <c r="AX116" s="13" t="s">
        <v>71</v>
      </c>
      <c r="AY116" s="238" t="s">
        <v>128</v>
      </c>
    </row>
    <row r="117" spans="2:65" s="13" customFormat="1">
      <c r="B117" s="228"/>
      <c r="C117" s="229"/>
      <c r="D117" s="218" t="s">
        <v>137</v>
      </c>
      <c r="E117" s="230" t="s">
        <v>21</v>
      </c>
      <c r="F117" s="231" t="s">
        <v>166</v>
      </c>
      <c r="G117" s="229"/>
      <c r="H117" s="232">
        <v>54.494</v>
      </c>
      <c r="I117" s="233"/>
      <c r="J117" s="229"/>
      <c r="K117" s="229"/>
      <c r="L117" s="234"/>
      <c r="M117" s="235"/>
      <c r="N117" s="236"/>
      <c r="O117" s="236"/>
      <c r="P117" s="236"/>
      <c r="Q117" s="236"/>
      <c r="R117" s="236"/>
      <c r="S117" s="236"/>
      <c r="T117" s="237"/>
      <c r="AT117" s="238" t="s">
        <v>137</v>
      </c>
      <c r="AU117" s="238" t="s">
        <v>75</v>
      </c>
      <c r="AV117" s="13" t="s">
        <v>75</v>
      </c>
      <c r="AW117" s="13" t="s">
        <v>35</v>
      </c>
      <c r="AX117" s="13" t="s">
        <v>71</v>
      </c>
      <c r="AY117" s="238" t="s">
        <v>128</v>
      </c>
    </row>
    <row r="118" spans="2:65" s="13" customFormat="1">
      <c r="B118" s="228"/>
      <c r="C118" s="229"/>
      <c r="D118" s="218" t="s">
        <v>137</v>
      </c>
      <c r="E118" s="230" t="s">
        <v>21</v>
      </c>
      <c r="F118" s="231" t="s">
        <v>167</v>
      </c>
      <c r="G118" s="229"/>
      <c r="H118" s="232">
        <v>2.95</v>
      </c>
      <c r="I118" s="233"/>
      <c r="J118" s="229"/>
      <c r="K118" s="229"/>
      <c r="L118" s="234"/>
      <c r="M118" s="235"/>
      <c r="N118" s="236"/>
      <c r="O118" s="236"/>
      <c r="P118" s="236"/>
      <c r="Q118" s="236"/>
      <c r="R118" s="236"/>
      <c r="S118" s="236"/>
      <c r="T118" s="237"/>
      <c r="AT118" s="238" t="s">
        <v>137</v>
      </c>
      <c r="AU118" s="238" t="s">
        <v>75</v>
      </c>
      <c r="AV118" s="13" t="s">
        <v>75</v>
      </c>
      <c r="AW118" s="13" t="s">
        <v>35</v>
      </c>
      <c r="AX118" s="13" t="s">
        <v>71</v>
      </c>
      <c r="AY118" s="238" t="s">
        <v>128</v>
      </c>
    </row>
    <row r="119" spans="2:65" s="13" customFormat="1">
      <c r="B119" s="228"/>
      <c r="C119" s="229"/>
      <c r="D119" s="218" t="s">
        <v>137</v>
      </c>
      <c r="E119" s="230" t="s">
        <v>21</v>
      </c>
      <c r="F119" s="231" t="s">
        <v>168</v>
      </c>
      <c r="G119" s="229"/>
      <c r="H119" s="232">
        <v>31.88</v>
      </c>
      <c r="I119" s="233"/>
      <c r="J119" s="229"/>
      <c r="K119" s="229"/>
      <c r="L119" s="234"/>
      <c r="M119" s="235"/>
      <c r="N119" s="236"/>
      <c r="O119" s="236"/>
      <c r="P119" s="236"/>
      <c r="Q119" s="236"/>
      <c r="R119" s="236"/>
      <c r="S119" s="236"/>
      <c r="T119" s="237"/>
      <c r="AT119" s="238" t="s">
        <v>137</v>
      </c>
      <c r="AU119" s="238" t="s">
        <v>75</v>
      </c>
      <c r="AV119" s="13" t="s">
        <v>75</v>
      </c>
      <c r="AW119" s="13" t="s">
        <v>35</v>
      </c>
      <c r="AX119" s="13" t="s">
        <v>71</v>
      </c>
      <c r="AY119" s="238" t="s">
        <v>128</v>
      </c>
    </row>
    <row r="120" spans="2:65" s="13" customFormat="1">
      <c r="B120" s="228"/>
      <c r="C120" s="229"/>
      <c r="D120" s="218" t="s">
        <v>137</v>
      </c>
      <c r="E120" s="230" t="s">
        <v>21</v>
      </c>
      <c r="F120" s="231" t="s">
        <v>169</v>
      </c>
      <c r="G120" s="229"/>
      <c r="H120" s="232">
        <v>1.335</v>
      </c>
      <c r="I120" s="233"/>
      <c r="J120" s="229"/>
      <c r="K120" s="229"/>
      <c r="L120" s="234"/>
      <c r="M120" s="235"/>
      <c r="N120" s="236"/>
      <c r="O120" s="236"/>
      <c r="P120" s="236"/>
      <c r="Q120" s="236"/>
      <c r="R120" s="236"/>
      <c r="S120" s="236"/>
      <c r="T120" s="237"/>
      <c r="AT120" s="238" t="s">
        <v>137</v>
      </c>
      <c r="AU120" s="238" t="s">
        <v>75</v>
      </c>
      <c r="AV120" s="13" t="s">
        <v>75</v>
      </c>
      <c r="AW120" s="13" t="s">
        <v>35</v>
      </c>
      <c r="AX120" s="13" t="s">
        <v>71</v>
      </c>
      <c r="AY120" s="238" t="s">
        <v>128</v>
      </c>
    </row>
    <row r="121" spans="2:65" s="13" customFormat="1">
      <c r="B121" s="228"/>
      <c r="C121" s="229"/>
      <c r="D121" s="218" t="s">
        <v>137</v>
      </c>
      <c r="E121" s="230" t="s">
        <v>21</v>
      </c>
      <c r="F121" s="231" t="s">
        <v>170</v>
      </c>
      <c r="G121" s="229"/>
      <c r="H121" s="232">
        <v>11.615</v>
      </c>
      <c r="I121" s="233"/>
      <c r="J121" s="229"/>
      <c r="K121" s="229"/>
      <c r="L121" s="234"/>
      <c r="M121" s="235"/>
      <c r="N121" s="236"/>
      <c r="O121" s="236"/>
      <c r="P121" s="236"/>
      <c r="Q121" s="236"/>
      <c r="R121" s="236"/>
      <c r="S121" s="236"/>
      <c r="T121" s="237"/>
      <c r="AT121" s="238" t="s">
        <v>137</v>
      </c>
      <c r="AU121" s="238" t="s">
        <v>75</v>
      </c>
      <c r="AV121" s="13" t="s">
        <v>75</v>
      </c>
      <c r="AW121" s="13" t="s">
        <v>35</v>
      </c>
      <c r="AX121" s="13" t="s">
        <v>71</v>
      </c>
      <c r="AY121" s="238" t="s">
        <v>128</v>
      </c>
    </row>
    <row r="122" spans="2:65" s="13" customFormat="1">
      <c r="B122" s="228"/>
      <c r="C122" s="229"/>
      <c r="D122" s="218" t="s">
        <v>137</v>
      </c>
      <c r="E122" s="230" t="s">
        <v>21</v>
      </c>
      <c r="F122" s="231" t="s">
        <v>171</v>
      </c>
      <c r="G122" s="229"/>
      <c r="H122" s="232">
        <v>3.367</v>
      </c>
      <c r="I122" s="233"/>
      <c r="J122" s="229"/>
      <c r="K122" s="229"/>
      <c r="L122" s="234"/>
      <c r="M122" s="235"/>
      <c r="N122" s="236"/>
      <c r="O122" s="236"/>
      <c r="P122" s="236"/>
      <c r="Q122" s="236"/>
      <c r="R122" s="236"/>
      <c r="S122" s="236"/>
      <c r="T122" s="237"/>
      <c r="AT122" s="238" t="s">
        <v>137</v>
      </c>
      <c r="AU122" s="238" t="s">
        <v>75</v>
      </c>
      <c r="AV122" s="13" t="s">
        <v>75</v>
      </c>
      <c r="AW122" s="13" t="s">
        <v>35</v>
      </c>
      <c r="AX122" s="13" t="s">
        <v>71</v>
      </c>
      <c r="AY122" s="238" t="s">
        <v>128</v>
      </c>
    </row>
    <row r="123" spans="2:65" s="13" customFormat="1" ht="24">
      <c r="B123" s="228"/>
      <c r="C123" s="229"/>
      <c r="D123" s="218" t="s">
        <v>137</v>
      </c>
      <c r="E123" s="230" t="s">
        <v>21</v>
      </c>
      <c r="F123" s="231" t="s">
        <v>172</v>
      </c>
      <c r="G123" s="229"/>
      <c r="H123" s="232">
        <v>59.817999999999998</v>
      </c>
      <c r="I123" s="233"/>
      <c r="J123" s="229"/>
      <c r="K123" s="229"/>
      <c r="L123" s="234"/>
      <c r="M123" s="235"/>
      <c r="N123" s="236"/>
      <c r="O123" s="236"/>
      <c r="P123" s="236"/>
      <c r="Q123" s="236"/>
      <c r="R123" s="236"/>
      <c r="S123" s="236"/>
      <c r="T123" s="237"/>
      <c r="AT123" s="238" t="s">
        <v>137</v>
      </c>
      <c r="AU123" s="238" t="s">
        <v>75</v>
      </c>
      <c r="AV123" s="13" t="s">
        <v>75</v>
      </c>
      <c r="AW123" s="13" t="s">
        <v>35</v>
      </c>
      <c r="AX123" s="13" t="s">
        <v>71</v>
      </c>
      <c r="AY123" s="238" t="s">
        <v>128</v>
      </c>
    </row>
    <row r="124" spans="2:65" s="14" customFormat="1">
      <c r="B124" s="239"/>
      <c r="C124" s="240"/>
      <c r="D124" s="218" t="s">
        <v>137</v>
      </c>
      <c r="E124" s="254" t="s">
        <v>21</v>
      </c>
      <c r="F124" s="255" t="s">
        <v>149</v>
      </c>
      <c r="G124" s="240"/>
      <c r="H124" s="256">
        <v>217.803</v>
      </c>
      <c r="I124" s="245"/>
      <c r="J124" s="240"/>
      <c r="K124" s="240"/>
      <c r="L124" s="246"/>
      <c r="M124" s="247"/>
      <c r="N124" s="248"/>
      <c r="O124" s="248"/>
      <c r="P124" s="248"/>
      <c r="Q124" s="248"/>
      <c r="R124" s="248"/>
      <c r="S124" s="248"/>
      <c r="T124" s="249"/>
      <c r="AT124" s="250" t="s">
        <v>137</v>
      </c>
      <c r="AU124" s="250" t="s">
        <v>75</v>
      </c>
      <c r="AV124" s="14" t="s">
        <v>85</v>
      </c>
      <c r="AW124" s="14" t="s">
        <v>35</v>
      </c>
      <c r="AX124" s="14" t="s">
        <v>78</v>
      </c>
      <c r="AY124" s="250" t="s">
        <v>128</v>
      </c>
    </row>
    <row r="125" spans="2:65" s="11" customFormat="1" ht="29.85" customHeight="1">
      <c r="B125" s="187"/>
      <c r="C125" s="188"/>
      <c r="D125" s="201" t="s">
        <v>70</v>
      </c>
      <c r="E125" s="202" t="s">
        <v>173</v>
      </c>
      <c r="F125" s="202" t="s">
        <v>174</v>
      </c>
      <c r="G125" s="188"/>
      <c r="H125" s="188"/>
      <c r="I125" s="191"/>
      <c r="J125" s="203">
        <f>BK125</f>
        <v>0</v>
      </c>
      <c r="K125" s="188"/>
      <c r="L125" s="193"/>
      <c r="M125" s="194"/>
      <c r="N125" s="195"/>
      <c r="O125" s="195"/>
      <c r="P125" s="196">
        <f>SUM(P126:P130)</f>
        <v>0</v>
      </c>
      <c r="Q125" s="195"/>
      <c r="R125" s="196">
        <f>SUM(R126:R130)</f>
        <v>1.1004000000000002E-2</v>
      </c>
      <c r="S125" s="195"/>
      <c r="T125" s="197">
        <f>SUM(T126:T130)</f>
        <v>4.9644199999999996</v>
      </c>
      <c r="AR125" s="198" t="s">
        <v>78</v>
      </c>
      <c r="AT125" s="199" t="s">
        <v>70</v>
      </c>
      <c r="AU125" s="199" t="s">
        <v>78</v>
      </c>
      <c r="AY125" s="198" t="s">
        <v>128</v>
      </c>
      <c r="BK125" s="200">
        <f>SUM(BK126:BK130)</f>
        <v>0</v>
      </c>
    </row>
    <row r="126" spans="2:65" s="1" customFormat="1" ht="22.5" customHeight="1">
      <c r="B126" s="41"/>
      <c r="C126" s="204" t="s">
        <v>175</v>
      </c>
      <c r="D126" s="204" t="s">
        <v>131</v>
      </c>
      <c r="E126" s="205" t="s">
        <v>176</v>
      </c>
      <c r="F126" s="206" t="s">
        <v>177</v>
      </c>
      <c r="G126" s="207" t="s">
        <v>134</v>
      </c>
      <c r="H126" s="208">
        <v>275.10000000000002</v>
      </c>
      <c r="I126" s="209"/>
      <c r="J126" s="210">
        <f>ROUND(I126*H126,2)</f>
        <v>0</v>
      </c>
      <c r="K126" s="206" t="s">
        <v>135</v>
      </c>
      <c r="L126" s="61"/>
      <c r="M126" s="211" t="s">
        <v>21</v>
      </c>
      <c r="N126" s="212" t="s">
        <v>43</v>
      </c>
      <c r="O126" s="42"/>
      <c r="P126" s="213">
        <f>O126*H126</f>
        <v>0</v>
      </c>
      <c r="Q126" s="213">
        <v>4.0000000000000003E-5</v>
      </c>
      <c r="R126" s="213">
        <f>Q126*H126</f>
        <v>1.1004000000000002E-2</v>
      </c>
      <c r="S126" s="213">
        <v>0</v>
      </c>
      <c r="T126" s="214">
        <f>S126*H126</f>
        <v>0</v>
      </c>
      <c r="AR126" s="24" t="s">
        <v>85</v>
      </c>
      <c r="AT126" s="24" t="s">
        <v>131</v>
      </c>
      <c r="AU126" s="24" t="s">
        <v>75</v>
      </c>
      <c r="AY126" s="24" t="s">
        <v>128</v>
      </c>
      <c r="BE126" s="215">
        <f>IF(N126="základní",J126,0)</f>
        <v>0</v>
      </c>
      <c r="BF126" s="215">
        <f>IF(N126="snížená",J126,0)</f>
        <v>0</v>
      </c>
      <c r="BG126" s="215">
        <f>IF(N126="zákl. přenesená",J126,0)</f>
        <v>0</v>
      </c>
      <c r="BH126" s="215">
        <f>IF(N126="sníž. přenesená",J126,0)</f>
        <v>0</v>
      </c>
      <c r="BI126" s="215">
        <f>IF(N126="nulová",J126,0)</f>
        <v>0</v>
      </c>
      <c r="BJ126" s="24" t="s">
        <v>75</v>
      </c>
      <c r="BK126" s="215">
        <f>ROUND(I126*H126,2)</f>
        <v>0</v>
      </c>
      <c r="BL126" s="24" t="s">
        <v>85</v>
      </c>
      <c r="BM126" s="24" t="s">
        <v>178</v>
      </c>
    </row>
    <row r="127" spans="2:65" s="12" customFormat="1">
      <c r="B127" s="216"/>
      <c r="C127" s="217"/>
      <c r="D127" s="218" t="s">
        <v>137</v>
      </c>
      <c r="E127" s="219" t="s">
        <v>21</v>
      </c>
      <c r="F127" s="220" t="s">
        <v>179</v>
      </c>
      <c r="G127" s="217"/>
      <c r="H127" s="221" t="s">
        <v>21</v>
      </c>
      <c r="I127" s="222"/>
      <c r="J127" s="217"/>
      <c r="K127" s="217"/>
      <c r="L127" s="223"/>
      <c r="M127" s="224"/>
      <c r="N127" s="225"/>
      <c r="O127" s="225"/>
      <c r="P127" s="225"/>
      <c r="Q127" s="225"/>
      <c r="R127" s="225"/>
      <c r="S127" s="225"/>
      <c r="T127" s="226"/>
      <c r="AT127" s="227" t="s">
        <v>137</v>
      </c>
      <c r="AU127" s="227" t="s">
        <v>75</v>
      </c>
      <c r="AV127" s="12" t="s">
        <v>78</v>
      </c>
      <c r="AW127" s="12" t="s">
        <v>35</v>
      </c>
      <c r="AX127" s="12" t="s">
        <v>71</v>
      </c>
      <c r="AY127" s="227" t="s">
        <v>128</v>
      </c>
    </row>
    <row r="128" spans="2:65" s="13" customFormat="1">
      <c r="B128" s="228"/>
      <c r="C128" s="229"/>
      <c r="D128" s="241" t="s">
        <v>137</v>
      </c>
      <c r="E128" s="251" t="s">
        <v>21</v>
      </c>
      <c r="F128" s="252" t="s">
        <v>180</v>
      </c>
      <c r="G128" s="229"/>
      <c r="H128" s="253">
        <v>275.10000000000002</v>
      </c>
      <c r="I128" s="233"/>
      <c r="J128" s="229"/>
      <c r="K128" s="229"/>
      <c r="L128" s="234"/>
      <c r="M128" s="235"/>
      <c r="N128" s="236"/>
      <c r="O128" s="236"/>
      <c r="P128" s="236"/>
      <c r="Q128" s="236"/>
      <c r="R128" s="236"/>
      <c r="S128" s="236"/>
      <c r="T128" s="237"/>
      <c r="AT128" s="238" t="s">
        <v>137</v>
      </c>
      <c r="AU128" s="238" t="s">
        <v>75</v>
      </c>
      <c r="AV128" s="13" t="s">
        <v>75</v>
      </c>
      <c r="AW128" s="13" t="s">
        <v>35</v>
      </c>
      <c r="AX128" s="13" t="s">
        <v>78</v>
      </c>
      <c r="AY128" s="238" t="s">
        <v>128</v>
      </c>
    </row>
    <row r="129" spans="2:65" s="1" customFormat="1" ht="22.5" customHeight="1">
      <c r="B129" s="41"/>
      <c r="C129" s="204" t="s">
        <v>129</v>
      </c>
      <c r="D129" s="204" t="s">
        <v>131</v>
      </c>
      <c r="E129" s="205" t="s">
        <v>181</v>
      </c>
      <c r="F129" s="206" t="s">
        <v>182</v>
      </c>
      <c r="G129" s="207" t="s">
        <v>134</v>
      </c>
      <c r="H129" s="208">
        <v>55.78</v>
      </c>
      <c r="I129" s="209"/>
      <c r="J129" s="210">
        <f>ROUND(I129*H129,2)</f>
        <v>0</v>
      </c>
      <c r="K129" s="206" t="s">
        <v>135</v>
      </c>
      <c r="L129" s="61"/>
      <c r="M129" s="211" t="s">
        <v>21</v>
      </c>
      <c r="N129" s="212" t="s">
        <v>43</v>
      </c>
      <c r="O129" s="42"/>
      <c r="P129" s="213">
        <f>O129*H129</f>
        <v>0</v>
      </c>
      <c r="Q129" s="213">
        <v>0</v>
      </c>
      <c r="R129" s="213">
        <f>Q129*H129</f>
        <v>0</v>
      </c>
      <c r="S129" s="213">
        <v>8.8999999999999996E-2</v>
      </c>
      <c r="T129" s="214">
        <f>S129*H129</f>
        <v>4.9644199999999996</v>
      </c>
      <c r="AR129" s="24" t="s">
        <v>85</v>
      </c>
      <c r="AT129" s="24" t="s">
        <v>131</v>
      </c>
      <c r="AU129" s="24" t="s">
        <v>75</v>
      </c>
      <c r="AY129" s="24" t="s">
        <v>128</v>
      </c>
      <c r="BE129" s="215">
        <f>IF(N129="základní",J129,0)</f>
        <v>0</v>
      </c>
      <c r="BF129" s="215">
        <f>IF(N129="snížená",J129,0)</f>
        <v>0</v>
      </c>
      <c r="BG129" s="215">
        <f>IF(N129="zákl. přenesená",J129,0)</f>
        <v>0</v>
      </c>
      <c r="BH129" s="215">
        <f>IF(N129="sníž. přenesená",J129,0)</f>
        <v>0</v>
      </c>
      <c r="BI129" s="215">
        <f>IF(N129="nulová",J129,0)</f>
        <v>0</v>
      </c>
      <c r="BJ129" s="24" t="s">
        <v>75</v>
      </c>
      <c r="BK129" s="215">
        <f>ROUND(I129*H129,2)</f>
        <v>0</v>
      </c>
      <c r="BL129" s="24" t="s">
        <v>85</v>
      </c>
      <c r="BM129" s="24" t="s">
        <v>183</v>
      </c>
    </row>
    <row r="130" spans="2:65" s="13" customFormat="1">
      <c r="B130" s="228"/>
      <c r="C130" s="229"/>
      <c r="D130" s="218" t="s">
        <v>137</v>
      </c>
      <c r="E130" s="230" t="s">
        <v>21</v>
      </c>
      <c r="F130" s="231" t="s">
        <v>184</v>
      </c>
      <c r="G130" s="229"/>
      <c r="H130" s="232">
        <v>55.78</v>
      </c>
      <c r="I130" s="233"/>
      <c r="J130" s="229"/>
      <c r="K130" s="229"/>
      <c r="L130" s="234"/>
      <c r="M130" s="235"/>
      <c r="N130" s="236"/>
      <c r="O130" s="236"/>
      <c r="P130" s="236"/>
      <c r="Q130" s="236"/>
      <c r="R130" s="236"/>
      <c r="S130" s="236"/>
      <c r="T130" s="237"/>
      <c r="AT130" s="238" t="s">
        <v>137</v>
      </c>
      <c r="AU130" s="238" t="s">
        <v>75</v>
      </c>
      <c r="AV130" s="13" t="s">
        <v>75</v>
      </c>
      <c r="AW130" s="13" t="s">
        <v>35</v>
      </c>
      <c r="AX130" s="13" t="s">
        <v>78</v>
      </c>
      <c r="AY130" s="238" t="s">
        <v>128</v>
      </c>
    </row>
    <row r="131" spans="2:65" s="11" customFormat="1" ht="29.85" customHeight="1">
      <c r="B131" s="187"/>
      <c r="C131" s="188"/>
      <c r="D131" s="201" t="s">
        <v>70</v>
      </c>
      <c r="E131" s="202" t="s">
        <v>185</v>
      </c>
      <c r="F131" s="202" t="s">
        <v>186</v>
      </c>
      <c r="G131" s="188"/>
      <c r="H131" s="188"/>
      <c r="I131" s="191"/>
      <c r="J131" s="203">
        <f>BK131</f>
        <v>0</v>
      </c>
      <c r="K131" s="188"/>
      <c r="L131" s="193"/>
      <c r="M131" s="194"/>
      <c r="N131" s="195"/>
      <c r="O131" s="195"/>
      <c r="P131" s="196">
        <f>SUM(P132:P136)</f>
        <v>0</v>
      </c>
      <c r="Q131" s="195"/>
      <c r="R131" s="196">
        <f>SUM(R132:R136)</f>
        <v>0</v>
      </c>
      <c r="S131" s="195"/>
      <c r="T131" s="197">
        <f>SUM(T132:T136)</f>
        <v>0</v>
      </c>
      <c r="AR131" s="198" t="s">
        <v>78</v>
      </c>
      <c r="AT131" s="199" t="s">
        <v>70</v>
      </c>
      <c r="AU131" s="199" t="s">
        <v>78</v>
      </c>
      <c r="AY131" s="198" t="s">
        <v>128</v>
      </c>
      <c r="BK131" s="200">
        <f>SUM(BK132:BK136)</f>
        <v>0</v>
      </c>
    </row>
    <row r="132" spans="2:65" s="1" customFormat="1" ht="31.5" customHeight="1">
      <c r="B132" s="41"/>
      <c r="C132" s="204" t="s">
        <v>187</v>
      </c>
      <c r="D132" s="204" t="s">
        <v>131</v>
      </c>
      <c r="E132" s="205" t="s">
        <v>188</v>
      </c>
      <c r="F132" s="206" t="s">
        <v>189</v>
      </c>
      <c r="G132" s="207" t="s">
        <v>190</v>
      </c>
      <c r="H132" s="208">
        <v>4.9640000000000004</v>
      </c>
      <c r="I132" s="209"/>
      <c r="J132" s="210">
        <f>ROUND(I132*H132,2)</f>
        <v>0</v>
      </c>
      <c r="K132" s="206" t="s">
        <v>135</v>
      </c>
      <c r="L132" s="61"/>
      <c r="M132" s="211" t="s">
        <v>21</v>
      </c>
      <c r="N132" s="212" t="s">
        <v>43</v>
      </c>
      <c r="O132" s="42"/>
      <c r="P132" s="213">
        <f>O132*H132</f>
        <v>0</v>
      </c>
      <c r="Q132" s="213">
        <v>0</v>
      </c>
      <c r="R132" s="213">
        <f>Q132*H132</f>
        <v>0</v>
      </c>
      <c r="S132" s="213">
        <v>0</v>
      </c>
      <c r="T132" s="214">
        <f>S132*H132</f>
        <v>0</v>
      </c>
      <c r="AR132" s="24" t="s">
        <v>85</v>
      </c>
      <c r="AT132" s="24" t="s">
        <v>131</v>
      </c>
      <c r="AU132" s="24" t="s">
        <v>75</v>
      </c>
      <c r="AY132" s="24" t="s">
        <v>128</v>
      </c>
      <c r="BE132" s="215">
        <f>IF(N132="základní",J132,0)</f>
        <v>0</v>
      </c>
      <c r="BF132" s="215">
        <f>IF(N132="snížená",J132,0)</f>
        <v>0</v>
      </c>
      <c r="BG132" s="215">
        <f>IF(N132="zákl. přenesená",J132,0)</f>
        <v>0</v>
      </c>
      <c r="BH132" s="215">
        <f>IF(N132="sníž. přenesená",J132,0)</f>
        <v>0</v>
      </c>
      <c r="BI132" s="215">
        <f>IF(N132="nulová",J132,0)</f>
        <v>0</v>
      </c>
      <c r="BJ132" s="24" t="s">
        <v>75</v>
      </c>
      <c r="BK132" s="215">
        <f>ROUND(I132*H132,2)</f>
        <v>0</v>
      </c>
      <c r="BL132" s="24" t="s">
        <v>85</v>
      </c>
      <c r="BM132" s="24" t="s">
        <v>191</v>
      </c>
    </row>
    <row r="133" spans="2:65" s="1" customFormat="1" ht="22.5" customHeight="1">
      <c r="B133" s="41"/>
      <c r="C133" s="204" t="s">
        <v>192</v>
      </c>
      <c r="D133" s="204" t="s">
        <v>131</v>
      </c>
      <c r="E133" s="205" t="s">
        <v>193</v>
      </c>
      <c r="F133" s="206" t="s">
        <v>194</v>
      </c>
      <c r="G133" s="207" t="s">
        <v>190</v>
      </c>
      <c r="H133" s="208">
        <v>4.9640000000000004</v>
      </c>
      <c r="I133" s="209"/>
      <c r="J133" s="210">
        <f>ROUND(I133*H133,2)</f>
        <v>0</v>
      </c>
      <c r="K133" s="206" t="s">
        <v>195</v>
      </c>
      <c r="L133" s="61"/>
      <c r="M133" s="211" t="s">
        <v>21</v>
      </c>
      <c r="N133" s="212" t="s">
        <v>43</v>
      </c>
      <c r="O133" s="42"/>
      <c r="P133" s="213">
        <f>O133*H133</f>
        <v>0</v>
      </c>
      <c r="Q133" s="213">
        <v>0</v>
      </c>
      <c r="R133" s="213">
        <f>Q133*H133</f>
        <v>0</v>
      </c>
      <c r="S133" s="213">
        <v>0</v>
      </c>
      <c r="T133" s="214">
        <f>S133*H133</f>
        <v>0</v>
      </c>
      <c r="AR133" s="24" t="s">
        <v>85</v>
      </c>
      <c r="AT133" s="24" t="s">
        <v>131</v>
      </c>
      <c r="AU133" s="24" t="s">
        <v>75</v>
      </c>
      <c r="AY133" s="24" t="s">
        <v>128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24" t="s">
        <v>75</v>
      </c>
      <c r="BK133" s="215">
        <f>ROUND(I133*H133,2)</f>
        <v>0</v>
      </c>
      <c r="BL133" s="24" t="s">
        <v>85</v>
      </c>
      <c r="BM133" s="24" t="s">
        <v>196</v>
      </c>
    </row>
    <row r="134" spans="2:65" s="1" customFormat="1" ht="22.5" customHeight="1">
      <c r="B134" s="41"/>
      <c r="C134" s="204" t="s">
        <v>173</v>
      </c>
      <c r="D134" s="204" t="s">
        <v>131</v>
      </c>
      <c r="E134" s="205" t="s">
        <v>197</v>
      </c>
      <c r="F134" s="206" t="s">
        <v>198</v>
      </c>
      <c r="G134" s="207" t="s">
        <v>190</v>
      </c>
      <c r="H134" s="208">
        <v>143.95599999999999</v>
      </c>
      <c r="I134" s="209"/>
      <c r="J134" s="210">
        <f>ROUND(I134*H134,2)</f>
        <v>0</v>
      </c>
      <c r="K134" s="206" t="s">
        <v>195</v>
      </c>
      <c r="L134" s="61"/>
      <c r="M134" s="211" t="s">
        <v>21</v>
      </c>
      <c r="N134" s="212" t="s">
        <v>43</v>
      </c>
      <c r="O134" s="42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AR134" s="24" t="s">
        <v>85</v>
      </c>
      <c r="AT134" s="24" t="s">
        <v>131</v>
      </c>
      <c r="AU134" s="24" t="s">
        <v>75</v>
      </c>
      <c r="AY134" s="24" t="s">
        <v>128</v>
      </c>
      <c r="BE134" s="215">
        <f>IF(N134="základní",J134,0)</f>
        <v>0</v>
      </c>
      <c r="BF134" s="215">
        <f>IF(N134="snížená",J134,0)</f>
        <v>0</v>
      </c>
      <c r="BG134" s="215">
        <f>IF(N134="zákl. přenesená",J134,0)</f>
        <v>0</v>
      </c>
      <c r="BH134" s="215">
        <f>IF(N134="sníž. přenesená",J134,0)</f>
        <v>0</v>
      </c>
      <c r="BI134" s="215">
        <f>IF(N134="nulová",J134,0)</f>
        <v>0</v>
      </c>
      <c r="BJ134" s="24" t="s">
        <v>75</v>
      </c>
      <c r="BK134" s="215">
        <f>ROUND(I134*H134,2)</f>
        <v>0</v>
      </c>
      <c r="BL134" s="24" t="s">
        <v>85</v>
      </c>
      <c r="BM134" s="24" t="s">
        <v>199</v>
      </c>
    </row>
    <row r="135" spans="2:65" s="13" customFormat="1">
      <c r="B135" s="228"/>
      <c r="C135" s="229"/>
      <c r="D135" s="241" t="s">
        <v>137</v>
      </c>
      <c r="E135" s="251" t="s">
        <v>21</v>
      </c>
      <c r="F135" s="252" t="s">
        <v>200</v>
      </c>
      <c r="G135" s="229"/>
      <c r="H135" s="253">
        <v>143.95599999999999</v>
      </c>
      <c r="I135" s="233"/>
      <c r="J135" s="229"/>
      <c r="K135" s="229"/>
      <c r="L135" s="234"/>
      <c r="M135" s="235"/>
      <c r="N135" s="236"/>
      <c r="O135" s="236"/>
      <c r="P135" s="236"/>
      <c r="Q135" s="236"/>
      <c r="R135" s="236"/>
      <c r="S135" s="236"/>
      <c r="T135" s="237"/>
      <c r="AT135" s="238" t="s">
        <v>137</v>
      </c>
      <c r="AU135" s="238" t="s">
        <v>75</v>
      </c>
      <c r="AV135" s="13" t="s">
        <v>75</v>
      </c>
      <c r="AW135" s="13" t="s">
        <v>35</v>
      </c>
      <c r="AX135" s="13" t="s">
        <v>78</v>
      </c>
      <c r="AY135" s="238" t="s">
        <v>128</v>
      </c>
    </row>
    <row r="136" spans="2:65" s="1" customFormat="1" ht="22.5" customHeight="1">
      <c r="B136" s="41"/>
      <c r="C136" s="204" t="s">
        <v>201</v>
      </c>
      <c r="D136" s="204" t="s">
        <v>131</v>
      </c>
      <c r="E136" s="205" t="s">
        <v>202</v>
      </c>
      <c r="F136" s="206" t="s">
        <v>203</v>
      </c>
      <c r="G136" s="207" t="s">
        <v>190</v>
      </c>
      <c r="H136" s="208">
        <v>4.9640000000000004</v>
      </c>
      <c r="I136" s="209"/>
      <c r="J136" s="210">
        <f>ROUND(I136*H136,2)</f>
        <v>0</v>
      </c>
      <c r="K136" s="206" t="s">
        <v>195</v>
      </c>
      <c r="L136" s="61"/>
      <c r="M136" s="211" t="s">
        <v>21</v>
      </c>
      <c r="N136" s="212" t="s">
        <v>43</v>
      </c>
      <c r="O136" s="42"/>
      <c r="P136" s="213">
        <f>O136*H136</f>
        <v>0</v>
      </c>
      <c r="Q136" s="213">
        <v>0</v>
      </c>
      <c r="R136" s="213">
        <f>Q136*H136</f>
        <v>0</v>
      </c>
      <c r="S136" s="213">
        <v>0</v>
      </c>
      <c r="T136" s="214">
        <f>S136*H136</f>
        <v>0</v>
      </c>
      <c r="AR136" s="24" t="s">
        <v>85</v>
      </c>
      <c r="AT136" s="24" t="s">
        <v>131</v>
      </c>
      <c r="AU136" s="24" t="s">
        <v>75</v>
      </c>
      <c r="AY136" s="24" t="s">
        <v>128</v>
      </c>
      <c r="BE136" s="215">
        <f>IF(N136="základní",J136,0)</f>
        <v>0</v>
      </c>
      <c r="BF136" s="215">
        <f>IF(N136="snížená",J136,0)</f>
        <v>0</v>
      </c>
      <c r="BG136" s="215">
        <f>IF(N136="zákl. přenesená",J136,0)</f>
        <v>0</v>
      </c>
      <c r="BH136" s="215">
        <f>IF(N136="sníž. přenesená",J136,0)</f>
        <v>0</v>
      </c>
      <c r="BI136" s="215">
        <f>IF(N136="nulová",J136,0)</f>
        <v>0</v>
      </c>
      <c r="BJ136" s="24" t="s">
        <v>75</v>
      </c>
      <c r="BK136" s="215">
        <f>ROUND(I136*H136,2)</f>
        <v>0</v>
      </c>
      <c r="BL136" s="24" t="s">
        <v>85</v>
      </c>
      <c r="BM136" s="24" t="s">
        <v>204</v>
      </c>
    </row>
    <row r="137" spans="2:65" s="11" customFormat="1" ht="29.85" customHeight="1">
      <c r="B137" s="187"/>
      <c r="C137" s="188"/>
      <c r="D137" s="201" t="s">
        <v>70</v>
      </c>
      <c r="E137" s="202" t="s">
        <v>205</v>
      </c>
      <c r="F137" s="202" t="s">
        <v>206</v>
      </c>
      <c r="G137" s="188"/>
      <c r="H137" s="188"/>
      <c r="I137" s="191"/>
      <c r="J137" s="203">
        <f>BK137</f>
        <v>0</v>
      </c>
      <c r="K137" s="188"/>
      <c r="L137" s="193"/>
      <c r="M137" s="194"/>
      <c r="N137" s="195"/>
      <c r="O137" s="195"/>
      <c r="P137" s="196">
        <f>P138</f>
        <v>0</v>
      </c>
      <c r="Q137" s="195"/>
      <c r="R137" s="196">
        <f>R138</f>
        <v>0</v>
      </c>
      <c r="S137" s="195"/>
      <c r="T137" s="197">
        <f>T138</f>
        <v>0</v>
      </c>
      <c r="AR137" s="198" t="s">
        <v>78</v>
      </c>
      <c r="AT137" s="199" t="s">
        <v>70</v>
      </c>
      <c r="AU137" s="199" t="s">
        <v>78</v>
      </c>
      <c r="AY137" s="198" t="s">
        <v>128</v>
      </c>
      <c r="BK137" s="200">
        <f>BK138</f>
        <v>0</v>
      </c>
    </row>
    <row r="138" spans="2:65" s="1" customFormat="1" ht="22.5" customHeight="1">
      <c r="B138" s="41"/>
      <c r="C138" s="204" t="s">
        <v>207</v>
      </c>
      <c r="D138" s="204" t="s">
        <v>131</v>
      </c>
      <c r="E138" s="205" t="s">
        <v>208</v>
      </c>
      <c r="F138" s="206" t="s">
        <v>209</v>
      </c>
      <c r="G138" s="207" t="s">
        <v>190</v>
      </c>
      <c r="H138" s="208">
        <v>2.0840000000000001</v>
      </c>
      <c r="I138" s="209"/>
      <c r="J138" s="210">
        <f>ROUND(I138*H138,2)</f>
        <v>0</v>
      </c>
      <c r="K138" s="206" t="s">
        <v>135</v>
      </c>
      <c r="L138" s="61"/>
      <c r="M138" s="211" t="s">
        <v>21</v>
      </c>
      <c r="N138" s="212" t="s">
        <v>43</v>
      </c>
      <c r="O138" s="42"/>
      <c r="P138" s="213">
        <f>O138*H138</f>
        <v>0</v>
      </c>
      <c r="Q138" s="213">
        <v>0</v>
      </c>
      <c r="R138" s="213">
        <f>Q138*H138</f>
        <v>0</v>
      </c>
      <c r="S138" s="213">
        <v>0</v>
      </c>
      <c r="T138" s="214">
        <f>S138*H138</f>
        <v>0</v>
      </c>
      <c r="AR138" s="24" t="s">
        <v>85</v>
      </c>
      <c r="AT138" s="24" t="s">
        <v>131</v>
      </c>
      <c r="AU138" s="24" t="s">
        <v>75</v>
      </c>
      <c r="AY138" s="24" t="s">
        <v>128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24" t="s">
        <v>75</v>
      </c>
      <c r="BK138" s="215">
        <f>ROUND(I138*H138,2)</f>
        <v>0</v>
      </c>
      <c r="BL138" s="24" t="s">
        <v>85</v>
      </c>
      <c r="BM138" s="24" t="s">
        <v>210</v>
      </c>
    </row>
    <row r="139" spans="2:65" s="11" customFormat="1" ht="37.35" customHeight="1">
      <c r="B139" s="187"/>
      <c r="C139" s="188"/>
      <c r="D139" s="189" t="s">
        <v>70</v>
      </c>
      <c r="E139" s="190" t="s">
        <v>211</v>
      </c>
      <c r="F139" s="190" t="s">
        <v>212</v>
      </c>
      <c r="G139" s="188"/>
      <c r="H139" s="188"/>
      <c r="I139" s="191"/>
      <c r="J139" s="192">
        <f>BK139</f>
        <v>0</v>
      </c>
      <c r="K139" s="188"/>
      <c r="L139" s="193"/>
      <c r="M139" s="194"/>
      <c r="N139" s="195"/>
      <c r="O139" s="195"/>
      <c r="P139" s="196">
        <f>P140+P166+P184</f>
        <v>0</v>
      </c>
      <c r="Q139" s="195"/>
      <c r="R139" s="196">
        <f>R140+R166+R184</f>
        <v>1.6446897500000002</v>
      </c>
      <c r="S139" s="195"/>
      <c r="T139" s="197">
        <f>T140+T166+T184</f>
        <v>0</v>
      </c>
      <c r="AR139" s="198" t="s">
        <v>75</v>
      </c>
      <c r="AT139" s="199" t="s">
        <v>70</v>
      </c>
      <c r="AU139" s="199" t="s">
        <v>71</v>
      </c>
      <c r="AY139" s="198" t="s">
        <v>128</v>
      </c>
      <c r="BK139" s="200">
        <f>BK140+BK166+BK184</f>
        <v>0</v>
      </c>
    </row>
    <row r="140" spans="2:65" s="11" customFormat="1" ht="19.95" customHeight="1">
      <c r="B140" s="187"/>
      <c r="C140" s="188"/>
      <c r="D140" s="201" t="s">
        <v>70</v>
      </c>
      <c r="E140" s="202" t="s">
        <v>213</v>
      </c>
      <c r="F140" s="202" t="s">
        <v>214</v>
      </c>
      <c r="G140" s="188"/>
      <c r="H140" s="188"/>
      <c r="I140" s="191"/>
      <c r="J140" s="203">
        <f>BK140</f>
        <v>0</v>
      </c>
      <c r="K140" s="188"/>
      <c r="L140" s="193"/>
      <c r="M140" s="194"/>
      <c r="N140" s="195"/>
      <c r="O140" s="195"/>
      <c r="P140" s="196">
        <f>SUM(P141:P165)</f>
        <v>0</v>
      </c>
      <c r="Q140" s="195"/>
      <c r="R140" s="196">
        <f>SUM(R141:R165)</f>
        <v>0</v>
      </c>
      <c r="S140" s="195"/>
      <c r="T140" s="197">
        <f>SUM(T141:T165)</f>
        <v>0</v>
      </c>
      <c r="AR140" s="198" t="s">
        <v>75</v>
      </c>
      <c r="AT140" s="199" t="s">
        <v>70</v>
      </c>
      <c r="AU140" s="199" t="s">
        <v>78</v>
      </c>
      <c r="AY140" s="198" t="s">
        <v>128</v>
      </c>
      <c r="BK140" s="200">
        <f>SUM(BK141:BK165)</f>
        <v>0</v>
      </c>
    </row>
    <row r="141" spans="2:65" s="1" customFormat="1" ht="31.5" customHeight="1">
      <c r="B141" s="41"/>
      <c r="C141" s="204" t="s">
        <v>215</v>
      </c>
      <c r="D141" s="204" t="s">
        <v>131</v>
      </c>
      <c r="E141" s="205" t="s">
        <v>216</v>
      </c>
      <c r="F141" s="206" t="s">
        <v>217</v>
      </c>
      <c r="G141" s="207" t="s">
        <v>218</v>
      </c>
      <c r="H141" s="208">
        <v>13</v>
      </c>
      <c r="I141" s="209"/>
      <c r="J141" s="210">
        <f>ROUND(I141*H141,2)</f>
        <v>0</v>
      </c>
      <c r="K141" s="206" t="s">
        <v>21</v>
      </c>
      <c r="L141" s="61"/>
      <c r="M141" s="211" t="s">
        <v>21</v>
      </c>
      <c r="N141" s="212" t="s">
        <v>43</v>
      </c>
      <c r="O141" s="42"/>
      <c r="P141" s="213">
        <f>O141*H141</f>
        <v>0</v>
      </c>
      <c r="Q141" s="213">
        <v>0</v>
      </c>
      <c r="R141" s="213">
        <f>Q141*H141</f>
        <v>0</v>
      </c>
      <c r="S141" s="213">
        <v>0</v>
      </c>
      <c r="T141" s="214">
        <f>S141*H141</f>
        <v>0</v>
      </c>
      <c r="AR141" s="24" t="s">
        <v>219</v>
      </c>
      <c r="AT141" s="24" t="s">
        <v>131</v>
      </c>
      <c r="AU141" s="24" t="s">
        <v>75</v>
      </c>
      <c r="AY141" s="24" t="s">
        <v>128</v>
      </c>
      <c r="BE141" s="215">
        <f>IF(N141="základní",J141,0)</f>
        <v>0</v>
      </c>
      <c r="BF141" s="215">
        <f>IF(N141="snížená",J141,0)</f>
        <v>0</v>
      </c>
      <c r="BG141" s="215">
        <f>IF(N141="zákl. přenesená",J141,0)</f>
        <v>0</v>
      </c>
      <c r="BH141" s="215">
        <f>IF(N141="sníž. přenesená",J141,0)</f>
        <v>0</v>
      </c>
      <c r="BI141" s="215">
        <f>IF(N141="nulová",J141,0)</f>
        <v>0</v>
      </c>
      <c r="BJ141" s="24" t="s">
        <v>75</v>
      </c>
      <c r="BK141" s="215">
        <f>ROUND(I141*H141,2)</f>
        <v>0</v>
      </c>
      <c r="BL141" s="24" t="s">
        <v>219</v>
      </c>
      <c r="BM141" s="24" t="s">
        <v>220</v>
      </c>
    </row>
    <row r="142" spans="2:65" s="12" customFormat="1">
      <c r="B142" s="216"/>
      <c r="C142" s="217"/>
      <c r="D142" s="218" t="s">
        <v>137</v>
      </c>
      <c r="E142" s="219" t="s">
        <v>21</v>
      </c>
      <c r="F142" s="220" t="s">
        <v>161</v>
      </c>
      <c r="G142" s="217"/>
      <c r="H142" s="221" t="s">
        <v>21</v>
      </c>
      <c r="I142" s="222"/>
      <c r="J142" s="217"/>
      <c r="K142" s="217"/>
      <c r="L142" s="223"/>
      <c r="M142" s="224"/>
      <c r="N142" s="225"/>
      <c r="O142" s="225"/>
      <c r="P142" s="225"/>
      <c r="Q142" s="225"/>
      <c r="R142" s="225"/>
      <c r="S142" s="225"/>
      <c r="T142" s="226"/>
      <c r="AT142" s="227" t="s">
        <v>137</v>
      </c>
      <c r="AU142" s="227" t="s">
        <v>75</v>
      </c>
      <c r="AV142" s="12" t="s">
        <v>78</v>
      </c>
      <c r="AW142" s="12" t="s">
        <v>35</v>
      </c>
      <c r="AX142" s="12" t="s">
        <v>71</v>
      </c>
      <c r="AY142" s="227" t="s">
        <v>128</v>
      </c>
    </row>
    <row r="143" spans="2:65" s="13" customFormat="1">
      <c r="B143" s="228"/>
      <c r="C143" s="229"/>
      <c r="D143" s="241" t="s">
        <v>137</v>
      </c>
      <c r="E143" s="251" t="s">
        <v>21</v>
      </c>
      <c r="F143" s="252" t="s">
        <v>221</v>
      </c>
      <c r="G143" s="229"/>
      <c r="H143" s="253">
        <v>13</v>
      </c>
      <c r="I143" s="233"/>
      <c r="J143" s="229"/>
      <c r="K143" s="229"/>
      <c r="L143" s="234"/>
      <c r="M143" s="235"/>
      <c r="N143" s="236"/>
      <c r="O143" s="236"/>
      <c r="P143" s="236"/>
      <c r="Q143" s="236"/>
      <c r="R143" s="236"/>
      <c r="S143" s="236"/>
      <c r="T143" s="237"/>
      <c r="AT143" s="238" t="s">
        <v>137</v>
      </c>
      <c r="AU143" s="238" t="s">
        <v>75</v>
      </c>
      <c r="AV143" s="13" t="s">
        <v>75</v>
      </c>
      <c r="AW143" s="13" t="s">
        <v>35</v>
      </c>
      <c r="AX143" s="13" t="s">
        <v>78</v>
      </c>
      <c r="AY143" s="238" t="s">
        <v>128</v>
      </c>
    </row>
    <row r="144" spans="2:65" s="1" customFormat="1" ht="31.5" customHeight="1">
      <c r="B144" s="41"/>
      <c r="C144" s="204" t="s">
        <v>221</v>
      </c>
      <c r="D144" s="204" t="s">
        <v>131</v>
      </c>
      <c r="E144" s="205" t="s">
        <v>222</v>
      </c>
      <c r="F144" s="206" t="s">
        <v>223</v>
      </c>
      <c r="G144" s="207" t="s">
        <v>218</v>
      </c>
      <c r="H144" s="208">
        <v>3</v>
      </c>
      <c r="I144" s="209"/>
      <c r="J144" s="210">
        <f>ROUND(I144*H144,2)</f>
        <v>0</v>
      </c>
      <c r="K144" s="206" t="s">
        <v>21</v>
      </c>
      <c r="L144" s="61"/>
      <c r="M144" s="211" t="s">
        <v>21</v>
      </c>
      <c r="N144" s="212" t="s">
        <v>43</v>
      </c>
      <c r="O144" s="42"/>
      <c r="P144" s="213">
        <f>O144*H144</f>
        <v>0</v>
      </c>
      <c r="Q144" s="213">
        <v>0</v>
      </c>
      <c r="R144" s="213">
        <f>Q144*H144</f>
        <v>0</v>
      </c>
      <c r="S144" s="213">
        <v>0</v>
      </c>
      <c r="T144" s="214">
        <f>S144*H144</f>
        <v>0</v>
      </c>
      <c r="AR144" s="24" t="s">
        <v>219</v>
      </c>
      <c r="AT144" s="24" t="s">
        <v>131</v>
      </c>
      <c r="AU144" s="24" t="s">
        <v>75</v>
      </c>
      <c r="AY144" s="24" t="s">
        <v>128</v>
      </c>
      <c r="BE144" s="215">
        <f>IF(N144="základní",J144,0)</f>
        <v>0</v>
      </c>
      <c r="BF144" s="215">
        <f>IF(N144="snížená",J144,0)</f>
        <v>0</v>
      </c>
      <c r="BG144" s="215">
        <f>IF(N144="zákl. přenesená",J144,0)</f>
        <v>0</v>
      </c>
      <c r="BH144" s="215">
        <f>IF(N144="sníž. přenesená",J144,0)</f>
        <v>0</v>
      </c>
      <c r="BI144" s="215">
        <f>IF(N144="nulová",J144,0)</f>
        <v>0</v>
      </c>
      <c r="BJ144" s="24" t="s">
        <v>75</v>
      </c>
      <c r="BK144" s="215">
        <f>ROUND(I144*H144,2)</f>
        <v>0</v>
      </c>
      <c r="BL144" s="24" t="s">
        <v>219</v>
      </c>
      <c r="BM144" s="24" t="s">
        <v>224</v>
      </c>
    </row>
    <row r="145" spans="2:65" s="12" customFormat="1">
      <c r="B145" s="216"/>
      <c r="C145" s="217"/>
      <c r="D145" s="218" t="s">
        <v>137</v>
      </c>
      <c r="E145" s="219" t="s">
        <v>21</v>
      </c>
      <c r="F145" s="220" t="s">
        <v>225</v>
      </c>
      <c r="G145" s="217"/>
      <c r="H145" s="221" t="s">
        <v>21</v>
      </c>
      <c r="I145" s="222"/>
      <c r="J145" s="217"/>
      <c r="K145" s="217"/>
      <c r="L145" s="223"/>
      <c r="M145" s="224"/>
      <c r="N145" s="225"/>
      <c r="O145" s="225"/>
      <c r="P145" s="225"/>
      <c r="Q145" s="225"/>
      <c r="R145" s="225"/>
      <c r="S145" s="225"/>
      <c r="T145" s="226"/>
      <c r="AT145" s="227" t="s">
        <v>137</v>
      </c>
      <c r="AU145" s="227" t="s">
        <v>75</v>
      </c>
      <c r="AV145" s="12" t="s">
        <v>78</v>
      </c>
      <c r="AW145" s="12" t="s">
        <v>35</v>
      </c>
      <c r="AX145" s="12" t="s">
        <v>71</v>
      </c>
      <c r="AY145" s="227" t="s">
        <v>128</v>
      </c>
    </row>
    <row r="146" spans="2:65" s="13" customFormat="1">
      <c r="B146" s="228"/>
      <c r="C146" s="229"/>
      <c r="D146" s="218" t="s">
        <v>137</v>
      </c>
      <c r="E146" s="230" t="s">
        <v>21</v>
      </c>
      <c r="F146" s="231" t="s">
        <v>226</v>
      </c>
      <c r="G146" s="229"/>
      <c r="H146" s="232">
        <v>1</v>
      </c>
      <c r="I146" s="233"/>
      <c r="J146" s="229"/>
      <c r="K146" s="229"/>
      <c r="L146" s="234"/>
      <c r="M146" s="235"/>
      <c r="N146" s="236"/>
      <c r="O146" s="236"/>
      <c r="P146" s="236"/>
      <c r="Q146" s="236"/>
      <c r="R146" s="236"/>
      <c r="S146" s="236"/>
      <c r="T146" s="237"/>
      <c r="AT146" s="238" t="s">
        <v>137</v>
      </c>
      <c r="AU146" s="238" t="s">
        <v>75</v>
      </c>
      <c r="AV146" s="13" t="s">
        <v>75</v>
      </c>
      <c r="AW146" s="13" t="s">
        <v>35</v>
      </c>
      <c r="AX146" s="13" t="s">
        <v>71</v>
      </c>
      <c r="AY146" s="238" t="s">
        <v>128</v>
      </c>
    </row>
    <row r="147" spans="2:65" s="13" customFormat="1">
      <c r="B147" s="228"/>
      <c r="C147" s="229"/>
      <c r="D147" s="218" t="s">
        <v>137</v>
      </c>
      <c r="E147" s="230" t="s">
        <v>21</v>
      </c>
      <c r="F147" s="231" t="s">
        <v>227</v>
      </c>
      <c r="G147" s="229"/>
      <c r="H147" s="232">
        <v>1</v>
      </c>
      <c r="I147" s="233"/>
      <c r="J147" s="229"/>
      <c r="K147" s="229"/>
      <c r="L147" s="234"/>
      <c r="M147" s="235"/>
      <c r="N147" s="236"/>
      <c r="O147" s="236"/>
      <c r="P147" s="236"/>
      <c r="Q147" s="236"/>
      <c r="R147" s="236"/>
      <c r="S147" s="236"/>
      <c r="T147" s="237"/>
      <c r="AT147" s="238" t="s">
        <v>137</v>
      </c>
      <c r="AU147" s="238" t="s">
        <v>75</v>
      </c>
      <c r="AV147" s="13" t="s">
        <v>75</v>
      </c>
      <c r="AW147" s="13" t="s">
        <v>35</v>
      </c>
      <c r="AX147" s="13" t="s">
        <v>71</v>
      </c>
      <c r="AY147" s="238" t="s">
        <v>128</v>
      </c>
    </row>
    <row r="148" spans="2:65" s="13" customFormat="1">
      <c r="B148" s="228"/>
      <c r="C148" s="229"/>
      <c r="D148" s="218" t="s">
        <v>137</v>
      </c>
      <c r="E148" s="230" t="s">
        <v>21</v>
      </c>
      <c r="F148" s="231" t="s">
        <v>228</v>
      </c>
      <c r="G148" s="229"/>
      <c r="H148" s="232">
        <v>1</v>
      </c>
      <c r="I148" s="233"/>
      <c r="J148" s="229"/>
      <c r="K148" s="229"/>
      <c r="L148" s="234"/>
      <c r="M148" s="235"/>
      <c r="N148" s="236"/>
      <c r="O148" s="236"/>
      <c r="P148" s="236"/>
      <c r="Q148" s="236"/>
      <c r="R148" s="236"/>
      <c r="S148" s="236"/>
      <c r="T148" s="237"/>
      <c r="AT148" s="238" t="s">
        <v>137</v>
      </c>
      <c r="AU148" s="238" t="s">
        <v>75</v>
      </c>
      <c r="AV148" s="13" t="s">
        <v>75</v>
      </c>
      <c r="AW148" s="13" t="s">
        <v>35</v>
      </c>
      <c r="AX148" s="13" t="s">
        <v>71</v>
      </c>
      <c r="AY148" s="238" t="s">
        <v>128</v>
      </c>
    </row>
    <row r="149" spans="2:65" s="14" customFormat="1">
      <c r="B149" s="239"/>
      <c r="C149" s="240"/>
      <c r="D149" s="241" t="s">
        <v>137</v>
      </c>
      <c r="E149" s="242" t="s">
        <v>21</v>
      </c>
      <c r="F149" s="243" t="s">
        <v>149</v>
      </c>
      <c r="G149" s="240"/>
      <c r="H149" s="244">
        <v>3</v>
      </c>
      <c r="I149" s="245"/>
      <c r="J149" s="240"/>
      <c r="K149" s="240"/>
      <c r="L149" s="246"/>
      <c r="M149" s="247"/>
      <c r="N149" s="248"/>
      <c r="O149" s="248"/>
      <c r="P149" s="248"/>
      <c r="Q149" s="248"/>
      <c r="R149" s="248"/>
      <c r="S149" s="248"/>
      <c r="T149" s="249"/>
      <c r="AT149" s="250" t="s">
        <v>137</v>
      </c>
      <c r="AU149" s="250" t="s">
        <v>75</v>
      </c>
      <c r="AV149" s="14" t="s">
        <v>85</v>
      </c>
      <c r="AW149" s="14" t="s">
        <v>35</v>
      </c>
      <c r="AX149" s="14" t="s">
        <v>78</v>
      </c>
      <c r="AY149" s="250" t="s">
        <v>128</v>
      </c>
    </row>
    <row r="150" spans="2:65" s="1" customFormat="1" ht="31.5" customHeight="1">
      <c r="B150" s="41"/>
      <c r="C150" s="204" t="s">
        <v>229</v>
      </c>
      <c r="D150" s="204" t="s">
        <v>131</v>
      </c>
      <c r="E150" s="205" t="s">
        <v>230</v>
      </c>
      <c r="F150" s="206" t="s">
        <v>231</v>
      </c>
      <c r="G150" s="207" t="s">
        <v>218</v>
      </c>
      <c r="H150" s="208">
        <v>1</v>
      </c>
      <c r="I150" s="209"/>
      <c r="J150" s="210">
        <f>ROUND(I150*H150,2)</f>
        <v>0</v>
      </c>
      <c r="K150" s="206" t="s">
        <v>21</v>
      </c>
      <c r="L150" s="61"/>
      <c r="M150" s="211" t="s">
        <v>21</v>
      </c>
      <c r="N150" s="212" t="s">
        <v>43</v>
      </c>
      <c r="O150" s="42"/>
      <c r="P150" s="213">
        <f>O150*H150</f>
        <v>0</v>
      </c>
      <c r="Q150" s="213">
        <v>0</v>
      </c>
      <c r="R150" s="213">
        <f>Q150*H150</f>
        <v>0</v>
      </c>
      <c r="S150" s="213">
        <v>0</v>
      </c>
      <c r="T150" s="214">
        <f>S150*H150</f>
        <v>0</v>
      </c>
      <c r="AR150" s="24" t="s">
        <v>219</v>
      </c>
      <c r="AT150" s="24" t="s">
        <v>131</v>
      </c>
      <c r="AU150" s="24" t="s">
        <v>75</v>
      </c>
      <c r="AY150" s="24" t="s">
        <v>128</v>
      </c>
      <c r="BE150" s="215">
        <f>IF(N150="základní",J150,0)</f>
        <v>0</v>
      </c>
      <c r="BF150" s="215">
        <f>IF(N150="snížená",J150,0)</f>
        <v>0</v>
      </c>
      <c r="BG150" s="215">
        <f>IF(N150="zákl. přenesená",J150,0)</f>
        <v>0</v>
      </c>
      <c r="BH150" s="215">
        <f>IF(N150="sníž. přenesená",J150,0)</f>
        <v>0</v>
      </c>
      <c r="BI150" s="215">
        <f>IF(N150="nulová",J150,0)</f>
        <v>0</v>
      </c>
      <c r="BJ150" s="24" t="s">
        <v>75</v>
      </c>
      <c r="BK150" s="215">
        <f>ROUND(I150*H150,2)</f>
        <v>0</v>
      </c>
      <c r="BL150" s="24" t="s">
        <v>219</v>
      </c>
      <c r="BM150" s="24" t="s">
        <v>232</v>
      </c>
    </row>
    <row r="151" spans="2:65" s="12" customFormat="1">
      <c r="B151" s="216"/>
      <c r="C151" s="217"/>
      <c r="D151" s="218" t="s">
        <v>137</v>
      </c>
      <c r="E151" s="219" t="s">
        <v>21</v>
      </c>
      <c r="F151" s="220" t="s">
        <v>233</v>
      </c>
      <c r="G151" s="217"/>
      <c r="H151" s="221" t="s">
        <v>21</v>
      </c>
      <c r="I151" s="222"/>
      <c r="J151" s="217"/>
      <c r="K151" s="217"/>
      <c r="L151" s="223"/>
      <c r="M151" s="224"/>
      <c r="N151" s="225"/>
      <c r="O151" s="225"/>
      <c r="P151" s="225"/>
      <c r="Q151" s="225"/>
      <c r="R151" s="225"/>
      <c r="S151" s="225"/>
      <c r="T151" s="226"/>
      <c r="AT151" s="227" t="s">
        <v>137</v>
      </c>
      <c r="AU151" s="227" t="s">
        <v>75</v>
      </c>
      <c r="AV151" s="12" t="s">
        <v>78</v>
      </c>
      <c r="AW151" s="12" t="s">
        <v>35</v>
      </c>
      <c r="AX151" s="12" t="s">
        <v>71</v>
      </c>
      <c r="AY151" s="227" t="s">
        <v>128</v>
      </c>
    </row>
    <row r="152" spans="2:65" s="13" customFormat="1">
      <c r="B152" s="228"/>
      <c r="C152" s="229"/>
      <c r="D152" s="241" t="s">
        <v>137</v>
      </c>
      <c r="E152" s="251" t="s">
        <v>21</v>
      </c>
      <c r="F152" s="252" t="s">
        <v>227</v>
      </c>
      <c r="G152" s="229"/>
      <c r="H152" s="253">
        <v>1</v>
      </c>
      <c r="I152" s="233"/>
      <c r="J152" s="229"/>
      <c r="K152" s="229"/>
      <c r="L152" s="234"/>
      <c r="M152" s="235"/>
      <c r="N152" s="236"/>
      <c r="O152" s="236"/>
      <c r="P152" s="236"/>
      <c r="Q152" s="236"/>
      <c r="R152" s="236"/>
      <c r="S152" s="236"/>
      <c r="T152" s="237"/>
      <c r="AT152" s="238" t="s">
        <v>137</v>
      </c>
      <c r="AU152" s="238" t="s">
        <v>75</v>
      </c>
      <c r="AV152" s="13" t="s">
        <v>75</v>
      </c>
      <c r="AW152" s="13" t="s">
        <v>35</v>
      </c>
      <c r="AX152" s="13" t="s">
        <v>78</v>
      </c>
      <c r="AY152" s="238" t="s">
        <v>128</v>
      </c>
    </row>
    <row r="153" spans="2:65" s="1" customFormat="1" ht="31.5" customHeight="1">
      <c r="B153" s="41"/>
      <c r="C153" s="204" t="s">
        <v>10</v>
      </c>
      <c r="D153" s="204" t="s">
        <v>131</v>
      </c>
      <c r="E153" s="205" t="s">
        <v>234</v>
      </c>
      <c r="F153" s="206" t="s">
        <v>235</v>
      </c>
      <c r="G153" s="207" t="s">
        <v>218</v>
      </c>
      <c r="H153" s="208">
        <v>1</v>
      </c>
      <c r="I153" s="209"/>
      <c r="J153" s="210">
        <f>ROUND(I153*H153,2)</f>
        <v>0</v>
      </c>
      <c r="K153" s="206" t="s">
        <v>21</v>
      </c>
      <c r="L153" s="61"/>
      <c r="M153" s="211" t="s">
        <v>21</v>
      </c>
      <c r="N153" s="212" t="s">
        <v>43</v>
      </c>
      <c r="O153" s="42"/>
      <c r="P153" s="213">
        <f>O153*H153</f>
        <v>0</v>
      </c>
      <c r="Q153" s="213">
        <v>0</v>
      </c>
      <c r="R153" s="213">
        <f>Q153*H153</f>
        <v>0</v>
      </c>
      <c r="S153" s="213">
        <v>0</v>
      </c>
      <c r="T153" s="214">
        <f>S153*H153</f>
        <v>0</v>
      </c>
      <c r="AR153" s="24" t="s">
        <v>219</v>
      </c>
      <c r="AT153" s="24" t="s">
        <v>131</v>
      </c>
      <c r="AU153" s="24" t="s">
        <v>75</v>
      </c>
      <c r="AY153" s="24" t="s">
        <v>128</v>
      </c>
      <c r="BE153" s="215">
        <f>IF(N153="základní",J153,0)</f>
        <v>0</v>
      </c>
      <c r="BF153" s="215">
        <f>IF(N153="snížená",J153,0)</f>
        <v>0</v>
      </c>
      <c r="BG153" s="215">
        <f>IF(N153="zákl. přenesená",J153,0)</f>
        <v>0</v>
      </c>
      <c r="BH153" s="215">
        <f>IF(N153="sníž. přenesená",J153,0)</f>
        <v>0</v>
      </c>
      <c r="BI153" s="215">
        <f>IF(N153="nulová",J153,0)</f>
        <v>0</v>
      </c>
      <c r="BJ153" s="24" t="s">
        <v>75</v>
      </c>
      <c r="BK153" s="215">
        <f>ROUND(I153*H153,2)</f>
        <v>0</v>
      </c>
      <c r="BL153" s="24" t="s">
        <v>219</v>
      </c>
      <c r="BM153" s="24" t="s">
        <v>236</v>
      </c>
    </row>
    <row r="154" spans="2:65" s="12" customFormat="1">
      <c r="B154" s="216"/>
      <c r="C154" s="217"/>
      <c r="D154" s="218" t="s">
        <v>137</v>
      </c>
      <c r="E154" s="219" t="s">
        <v>21</v>
      </c>
      <c r="F154" s="220" t="s">
        <v>233</v>
      </c>
      <c r="G154" s="217"/>
      <c r="H154" s="221" t="s">
        <v>21</v>
      </c>
      <c r="I154" s="222"/>
      <c r="J154" s="217"/>
      <c r="K154" s="217"/>
      <c r="L154" s="223"/>
      <c r="M154" s="224"/>
      <c r="N154" s="225"/>
      <c r="O154" s="225"/>
      <c r="P154" s="225"/>
      <c r="Q154" s="225"/>
      <c r="R154" s="225"/>
      <c r="S154" s="225"/>
      <c r="T154" s="226"/>
      <c r="AT154" s="227" t="s">
        <v>137</v>
      </c>
      <c r="AU154" s="227" t="s">
        <v>75</v>
      </c>
      <c r="AV154" s="12" t="s">
        <v>78</v>
      </c>
      <c r="AW154" s="12" t="s">
        <v>35</v>
      </c>
      <c r="AX154" s="12" t="s">
        <v>71</v>
      </c>
      <c r="AY154" s="227" t="s">
        <v>128</v>
      </c>
    </row>
    <row r="155" spans="2:65" s="13" customFormat="1">
      <c r="B155" s="228"/>
      <c r="C155" s="229"/>
      <c r="D155" s="241" t="s">
        <v>137</v>
      </c>
      <c r="E155" s="251" t="s">
        <v>21</v>
      </c>
      <c r="F155" s="252" t="s">
        <v>237</v>
      </c>
      <c r="G155" s="229"/>
      <c r="H155" s="253">
        <v>1</v>
      </c>
      <c r="I155" s="233"/>
      <c r="J155" s="229"/>
      <c r="K155" s="229"/>
      <c r="L155" s="234"/>
      <c r="M155" s="235"/>
      <c r="N155" s="236"/>
      <c r="O155" s="236"/>
      <c r="P155" s="236"/>
      <c r="Q155" s="236"/>
      <c r="R155" s="236"/>
      <c r="S155" s="236"/>
      <c r="T155" s="237"/>
      <c r="AT155" s="238" t="s">
        <v>137</v>
      </c>
      <c r="AU155" s="238" t="s">
        <v>75</v>
      </c>
      <c r="AV155" s="13" t="s">
        <v>75</v>
      </c>
      <c r="AW155" s="13" t="s">
        <v>35</v>
      </c>
      <c r="AX155" s="13" t="s">
        <v>78</v>
      </c>
      <c r="AY155" s="238" t="s">
        <v>128</v>
      </c>
    </row>
    <row r="156" spans="2:65" s="1" customFormat="1" ht="31.5" customHeight="1">
      <c r="B156" s="41"/>
      <c r="C156" s="204" t="s">
        <v>219</v>
      </c>
      <c r="D156" s="204" t="s">
        <v>131</v>
      </c>
      <c r="E156" s="205" t="s">
        <v>238</v>
      </c>
      <c r="F156" s="206" t="s">
        <v>239</v>
      </c>
      <c r="G156" s="207" t="s">
        <v>218</v>
      </c>
      <c r="H156" s="208">
        <v>1</v>
      </c>
      <c r="I156" s="209"/>
      <c r="J156" s="210">
        <f>ROUND(I156*H156,2)</f>
        <v>0</v>
      </c>
      <c r="K156" s="206" t="s">
        <v>21</v>
      </c>
      <c r="L156" s="61"/>
      <c r="M156" s="211" t="s">
        <v>21</v>
      </c>
      <c r="N156" s="212" t="s">
        <v>43</v>
      </c>
      <c r="O156" s="42"/>
      <c r="P156" s="213">
        <f>O156*H156</f>
        <v>0</v>
      </c>
      <c r="Q156" s="213">
        <v>0</v>
      </c>
      <c r="R156" s="213">
        <f>Q156*H156</f>
        <v>0</v>
      </c>
      <c r="S156" s="213">
        <v>0</v>
      </c>
      <c r="T156" s="214">
        <f>S156*H156</f>
        <v>0</v>
      </c>
      <c r="AR156" s="24" t="s">
        <v>240</v>
      </c>
      <c r="AT156" s="24" t="s">
        <v>131</v>
      </c>
      <c r="AU156" s="24" t="s">
        <v>75</v>
      </c>
      <c r="AY156" s="24" t="s">
        <v>128</v>
      </c>
      <c r="BE156" s="215">
        <f>IF(N156="základní",J156,0)</f>
        <v>0</v>
      </c>
      <c r="BF156" s="215">
        <f>IF(N156="snížená",J156,0)</f>
        <v>0</v>
      </c>
      <c r="BG156" s="215">
        <f>IF(N156="zákl. přenesená",J156,0)</f>
        <v>0</v>
      </c>
      <c r="BH156" s="215">
        <f>IF(N156="sníž. přenesená",J156,0)</f>
        <v>0</v>
      </c>
      <c r="BI156" s="215">
        <f>IF(N156="nulová",J156,0)</f>
        <v>0</v>
      </c>
      <c r="BJ156" s="24" t="s">
        <v>75</v>
      </c>
      <c r="BK156" s="215">
        <f>ROUND(I156*H156,2)</f>
        <v>0</v>
      </c>
      <c r="BL156" s="24" t="s">
        <v>240</v>
      </c>
      <c r="BM156" s="24" t="s">
        <v>241</v>
      </c>
    </row>
    <row r="157" spans="2:65" s="12" customFormat="1">
      <c r="B157" s="216"/>
      <c r="C157" s="217"/>
      <c r="D157" s="218" t="s">
        <v>137</v>
      </c>
      <c r="E157" s="219" t="s">
        <v>21</v>
      </c>
      <c r="F157" s="220" t="s">
        <v>242</v>
      </c>
      <c r="G157" s="217"/>
      <c r="H157" s="221" t="s">
        <v>21</v>
      </c>
      <c r="I157" s="222"/>
      <c r="J157" s="217"/>
      <c r="K157" s="217"/>
      <c r="L157" s="223"/>
      <c r="M157" s="224"/>
      <c r="N157" s="225"/>
      <c r="O157" s="225"/>
      <c r="P157" s="225"/>
      <c r="Q157" s="225"/>
      <c r="R157" s="225"/>
      <c r="S157" s="225"/>
      <c r="T157" s="226"/>
      <c r="AT157" s="227" t="s">
        <v>137</v>
      </c>
      <c r="AU157" s="227" t="s">
        <v>75</v>
      </c>
      <c r="AV157" s="12" t="s">
        <v>78</v>
      </c>
      <c r="AW157" s="12" t="s">
        <v>35</v>
      </c>
      <c r="AX157" s="12" t="s">
        <v>71</v>
      </c>
      <c r="AY157" s="227" t="s">
        <v>128</v>
      </c>
    </row>
    <row r="158" spans="2:65" s="13" customFormat="1">
      <c r="B158" s="228"/>
      <c r="C158" s="229"/>
      <c r="D158" s="241" t="s">
        <v>137</v>
      </c>
      <c r="E158" s="251" t="s">
        <v>21</v>
      </c>
      <c r="F158" s="252" t="s">
        <v>243</v>
      </c>
      <c r="G158" s="229"/>
      <c r="H158" s="253">
        <v>1</v>
      </c>
      <c r="I158" s="233"/>
      <c r="J158" s="229"/>
      <c r="K158" s="229"/>
      <c r="L158" s="234"/>
      <c r="M158" s="235"/>
      <c r="N158" s="236"/>
      <c r="O158" s="236"/>
      <c r="P158" s="236"/>
      <c r="Q158" s="236"/>
      <c r="R158" s="236"/>
      <c r="S158" s="236"/>
      <c r="T158" s="237"/>
      <c r="AT158" s="238" t="s">
        <v>137</v>
      </c>
      <c r="AU158" s="238" t="s">
        <v>75</v>
      </c>
      <c r="AV158" s="13" t="s">
        <v>75</v>
      </c>
      <c r="AW158" s="13" t="s">
        <v>35</v>
      </c>
      <c r="AX158" s="13" t="s">
        <v>78</v>
      </c>
      <c r="AY158" s="238" t="s">
        <v>128</v>
      </c>
    </row>
    <row r="159" spans="2:65" s="1" customFormat="1" ht="31.5" customHeight="1">
      <c r="B159" s="41"/>
      <c r="C159" s="204" t="s">
        <v>244</v>
      </c>
      <c r="D159" s="204" t="s">
        <v>131</v>
      </c>
      <c r="E159" s="205" t="s">
        <v>245</v>
      </c>
      <c r="F159" s="206" t="s">
        <v>246</v>
      </c>
      <c r="G159" s="207" t="s">
        <v>218</v>
      </c>
      <c r="H159" s="208">
        <v>1</v>
      </c>
      <c r="I159" s="209"/>
      <c r="J159" s="210">
        <f>ROUND(I159*H159,2)</f>
        <v>0</v>
      </c>
      <c r="K159" s="206" t="s">
        <v>21</v>
      </c>
      <c r="L159" s="61"/>
      <c r="M159" s="211" t="s">
        <v>21</v>
      </c>
      <c r="N159" s="212" t="s">
        <v>43</v>
      </c>
      <c r="O159" s="42"/>
      <c r="P159" s="213">
        <f>O159*H159</f>
        <v>0</v>
      </c>
      <c r="Q159" s="213">
        <v>0</v>
      </c>
      <c r="R159" s="213">
        <f>Q159*H159</f>
        <v>0</v>
      </c>
      <c r="S159" s="213">
        <v>0</v>
      </c>
      <c r="T159" s="214">
        <f>S159*H159</f>
        <v>0</v>
      </c>
      <c r="AR159" s="24" t="s">
        <v>240</v>
      </c>
      <c r="AT159" s="24" t="s">
        <v>131</v>
      </c>
      <c r="AU159" s="24" t="s">
        <v>75</v>
      </c>
      <c r="AY159" s="24" t="s">
        <v>128</v>
      </c>
      <c r="BE159" s="215">
        <f>IF(N159="základní",J159,0)</f>
        <v>0</v>
      </c>
      <c r="BF159" s="215">
        <f>IF(N159="snížená",J159,0)</f>
        <v>0</v>
      </c>
      <c r="BG159" s="215">
        <f>IF(N159="zákl. přenesená",J159,0)</f>
        <v>0</v>
      </c>
      <c r="BH159" s="215">
        <f>IF(N159="sníž. přenesená",J159,0)</f>
        <v>0</v>
      </c>
      <c r="BI159" s="215">
        <f>IF(N159="nulová",J159,0)</f>
        <v>0</v>
      </c>
      <c r="BJ159" s="24" t="s">
        <v>75</v>
      </c>
      <c r="BK159" s="215">
        <f>ROUND(I159*H159,2)</f>
        <v>0</v>
      </c>
      <c r="BL159" s="24" t="s">
        <v>240</v>
      </c>
      <c r="BM159" s="24" t="s">
        <v>247</v>
      </c>
    </row>
    <row r="160" spans="2:65" s="12" customFormat="1">
      <c r="B160" s="216"/>
      <c r="C160" s="217"/>
      <c r="D160" s="218" t="s">
        <v>137</v>
      </c>
      <c r="E160" s="219" t="s">
        <v>21</v>
      </c>
      <c r="F160" s="220" t="s">
        <v>225</v>
      </c>
      <c r="G160" s="217"/>
      <c r="H160" s="221" t="s">
        <v>21</v>
      </c>
      <c r="I160" s="222"/>
      <c r="J160" s="217"/>
      <c r="K160" s="217"/>
      <c r="L160" s="223"/>
      <c r="M160" s="224"/>
      <c r="N160" s="225"/>
      <c r="O160" s="225"/>
      <c r="P160" s="225"/>
      <c r="Q160" s="225"/>
      <c r="R160" s="225"/>
      <c r="S160" s="225"/>
      <c r="T160" s="226"/>
      <c r="AT160" s="227" t="s">
        <v>137</v>
      </c>
      <c r="AU160" s="227" t="s">
        <v>75</v>
      </c>
      <c r="AV160" s="12" t="s">
        <v>78</v>
      </c>
      <c r="AW160" s="12" t="s">
        <v>35</v>
      </c>
      <c r="AX160" s="12" t="s">
        <v>71</v>
      </c>
      <c r="AY160" s="227" t="s">
        <v>128</v>
      </c>
    </row>
    <row r="161" spans="2:65" s="13" customFormat="1">
      <c r="B161" s="228"/>
      <c r="C161" s="229"/>
      <c r="D161" s="241" t="s">
        <v>137</v>
      </c>
      <c r="E161" s="251" t="s">
        <v>21</v>
      </c>
      <c r="F161" s="252" t="s">
        <v>228</v>
      </c>
      <c r="G161" s="229"/>
      <c r="H161" s="253">
        <v>1</v>
      </c>
      <c r="I161" s="233"/>
      <c r="J161" s="229"/>
      <c r="K161" s="229"/>
      <c r="L161" s="234"/>
      <c r="M161" s="235"/>
      <c r="N161" s="236"/>
      <c r="O161" s="236"/>
      <c r="P161" s="236"/>
      <c r="Q161" s="236"/>
      <c r="R161" s="236"/>
      <c r="S161" s="236"/>
      <c r="T161" s="237"/>
      <c r="AT161" s="238" t="s">
        <v>137</v>
      </c>
      <c r="AU161" s="238" t="s">
        <v>75</v>
      </c>
      <c r="AV161" s="13" t="s">
        <v>75</v>
      </c>
      <c r="AW161" s="13" t="s">
        <v>35</v>
      </c>
      <c r="AX161" s="13" t="s">
        <v>78</v>
      </c>
      <c r="AY161" s="238" t="s">
        <v>128</v>
      </c>
    </row>
    <row r="162" spans="2:65" s="1" customFormat="1" ht="31.5" customHeight="1">
      <c r="B162" s="41"/>
      <c r="C162" s="204" t="s">
        <v>248</v>
      </c>
      <c r="D162" s="204" t="s">
        <v>131</v>
      </c>
      <c r="E162" s="205" t="s">
        <v>249</v>
      </c>
      <c r="F162" s="206" t="s">
        <v>250</v>
      </c>
      <c r="G162" s="207" t="s">
        <v>218</v>
      </c>
      <c r="H162" s="208">
        <v>1</v>
      </c>
      <c r="I162" s="209"/>
      <c r="J162" s="210">
        <f>ROUND(I162*H162,2)</f>
        <v>0</v>
      </c>
      <c r="K162" s="206" t="s">
        <v>21</v>
      </c>
      <c r="L162" s="61"/>
      <c r="M162" s="211" t="s">
        <v>21</v>
      </c>
      <c r="N162" s="212" t="s">
        <v>43</v>
      </c>
      <c r="O162" s="42"/>
      <c r="P162" s="213">
        <f>O162*H162</f>
        <v>0</v>
      </c>
      <c r="Q162" s="213">
        <v>0</v>
      </c>
      <c r="R162" s="213">
        <f>Q162*H162</f>
        <v>0</v>
      </c>
      <c r="S162" s="213">
        <v>0</v>
      </c>
      <c r="T162" s="214">
        <f>S162*H162</f>
        <v>0</v>
      </c>
      <c r="AR162" s="24" t="s">
        <v>240</v>
      </c>
      <c r="AT162" s="24" t="s">
        <v>131</v>
      </c>
      <c r="AU162" s="24" t="s">
        <v>75</v>
      </c>
      <c r="AY162" s="24" t="s">
        <v>128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24" t="s">
        <v>75</v>
      </c>
      <c r="BK162" s="215">
        <f>ROUND(I162*H162,2)</f>
        <v>0</v>
      </c>
      <c r="BL162" s="24" t="s">
        <v>240</v>
      </c>
      <c r="BM162" s="24" t="s">
        <v>251</v>
      </c>
    </row>
    <row r="163" spans="2:65" s="12" customFormat="1">
      <c r="B163" s="216"/>
      <c r="C163" s="217"/>
      <c r="D163" s="218" t="s">
        <v>137</v>
      </c>
      <c r="E163" s="219" t="s">
        <v>21</v>
      </c>
      <c r="F163" s="220" t="s">
        <v>242</v>
      </c>
      <c r="G163" s="217"/>
      <c r="H163" s="221" t="s">
        <v>21</v>
      </c>
      <c r="I163" s="222"/>
      <c r="J163" s="217"/>
      <c r="K163" s="217"/>
      <c r="L163" s="223"/>
      <c r="M163" s="224"/>
      <c r="N163" s="225"/>
      <c r="O163" s="225"/>
      <c r="P163" s="225"/>
      <c r="Q163" s="225"/>
      <c r="R163" s="225"/>
      <c r="S163" s="225"/>
      <c r="T163" s="226"/>
      <c r="AT163" s="227" t="s">
        <v>137</v>
      </c>
      <c r="AU163" s="227" t="s">
        <v>75</v>
      </c>
      <c r="AV163" s="12" t="s">
        <v>78</v>
      </c>
      <c r="AW163" s="12" t="s">
        <v>35</v>
      </c>
      <c r="AX163" s="12" t="s">
        <v>71</v>
      </c>
      <c r="AY163" s="227" t="s">
        <v>128</v>
      </c>
    </row>
    <row r="164" spans="2:65" s="13" customFormat="1">
      <c r="B164" s="228"/>
      <c r="C164" s="229"/>
      <c r="D164" s="241" t="s">
        <v>137</v>
      </c>
      <c r="E164" s="251" t="s">
        <v>21</v>
      </c>
      <c r="F164" s="252" t="s">
        <v>228</v>
      </c>
      <c r="G164" s="229"/>
      <c r="H164" s="253">
        <v>1</v>
      </c>
      <c r="I164" s="233"/>
      <c r="J164" s="229"/>
      <c r="K164" s="229"/>
      <c r="L164" s="234"/>
      <c r="M164" s="235"/>
      <c r="N164" s="236"/>
      <c r="O164" s="236"/>
      <c r="P164" s="236"/>
      <c r="Q164" s="236"/>
      <c r="R164" s="236"/>
      <c r="S164" s="236"/>
      <c r="T164" s="237"/>
      <c r="AT164" s="238" t="s">
        <v>137</v>
      </c>
      <c r="AU164" s="238" t="s">
        <v>75</v>
      </c>
      <c r="AV164" s="13" t="s">
        <v>75</v>
      </c>
      <c r="AW164" s="13" t="s">
        <v>35</v>
      </c>
      <c r="AX164" s="13" t="s">
        <v>78</v>
      </c>
      <c r="AY164" s="238" t="s">
        <v>128</v>
      </c>
    </row>
    <row r="165" spans="2:65" s="1" customFormat="1" ht="22.5" customHeight="1">
      <c r="B165" s="41"/>
      <c r="C165" s="204" t="s">
        <v>252</v>
      </c>
      <c r="D165" s="204" t="s">
        <v>131</v>
      </c>
      <c r="E165" s="205" t="s">
        <v>253</v>
      </c>
      <c r="F165" s="206" t="s">
        <v>254</v>
      </c>
      <c r="G165" s="207" t="s">
        <v>190</v>
      </c>
      <c r="H165" s="208">
        <v>0.06</v>
      </c>
      <c r="I165" s="209"/>
      <c r="J165" s="210">
        <f>ROUND(I165*H165,2)</f>
        <v>0</v>
      </c>
      <c r="K165" s="206" t="s">
        <v>135</v>
      </c>
      <c r="L165" s="61"/>
      <c r="M165" s="211" t="s">
        <v>21</v>
      </c>
      <c r="N165" s="212" t="s">
        <v>43</v>
      </c>
      <c r="O165" s="42"/>
      <c r="P165" s="213">
        <f>O165*H165</f>
        <v>0</v>
      </c>
      <c r="Q165" s="213">
        <v>0</v>
      </c>
      <c r="R165" s="213">
        <f>Q165*H165</f>
        <v>0</v>
      </c>
      <c r="S165" s="213">
        <v>0</v>
      </c>
      <c r="T165" s="214">
        <f>S165*H165</f>
        <v>0</v>
      </c>
      <c r="AR165" s="24" t="s">
        <v>219</v>
      </c>
      <c r="AT165" s="24" t="s">
        <v>131</v>
      </c>
      <c r="AU165" s="24" t="s">
        <v>75</v>
      </c>
      <c r="AY165" s="24" t="s">
        <v>128</v>
      </c>
      <c r="BE165" s="215">
        <f>IF(N165="základní",J165,0)</f>
        <v>0</v>
      </c>
      <c r="BF165" s="215">
        <f>IF(N165="snížená",J165,0)</f>
        <v>0</v>
      </c>
      <c r="BG165" s="215">
        <f>IF(N165="zákl. přenesená",J165,0)</f>
        <v>0</v>
      </c>
      <c r="BH165" s="215">
        <f>IF(N165="sníž. přenesená",J165,0)</f>
        <v>0</v>
      </c>
      <c r="BI165" s="215">
        <f>IF(N165="nulová",J165,0)</f>
        <v>0</v>
      </c>
      <c r="BJ165" s="24" t="s">
        <v>75</v>
      </c>
      <c r="BK165" s="215">
        <f>ROUND(I165*H165,2)</f>
        <v>0</v>
      </c>
      <c r="BL165" s="24" t="s">
        <v>219</v>
      </c>
      <c r="BM165" s="24" t="s">
        <v>255</v>
      </c>
    </row>
    <row r="166" spans="2:65" s="11" customFormat="1" ht="29.85" customHeight="1">
      <c r="B166" s="187"/>
      <c r="C166" s="188"/>
      <c r="D166" s="201" t="s">
        <v>70</v>
      </c>
      <c r="E166" s="202" t="s">
        <v>256</v>
      </c>
      <c r="F166" s="202" t="s">
        <v>257</v>
      </c>
      <c r="G166" s="188"/>
      <c r="H166" s="188"/>
      <c r="I166" s="191"/>
      <c r="J166" s="203">
        <f>BK166</f>
        <v>0</v>
      </c>
      <c r="K166" s="188"/>
      <c r="L166" s="193"/>
      <c r="M166" s="194"/>
      <c r="N166" s="195"/>
      <c r="O166" s="195"/>
      <c r="P166" s="196">
        <f>SUM(P167:P183)</f>
        <v>0</v>
      </c>
      <c r="Q166" s="195"/>
      <c r="R166" s="196">
        <f>SUM(R167:R183)</f>
        <v>1.5308686900000001</v>
      </c>
      <c r="S166" s="195"/>
      <c r="T166" s="197">
        <f>SUM(T167:T183)</f>
        <v>0</v>
      </c>
      <c r="AR166" s="198" t="s">
        <v>75</v>
      </c>
      <c r="AT166" s="199" t="s">
        <v>70</v>
      </c>
      <c r="AU166" s="199" t="s">
        <v>78</v>
      </c>
      <c r="AY166" s="198" t="s">
        <v>128</v>
      </c>
      <c r="BK166" s="200">
        <f>SUM(BK167:BK183)</f>
        <v>0</v>
      </c>
    </row>
    <row r="167" spans="2:65" s="1" customFormat="1" ht="22.5" customHeight="1">
      <c r="B167" s="41"/>
      <c r="C167" s="204" t="s">
        <v>258</v>
      </c>
      <c r="D167" s="204" t="s">
        <v>131</v>
      </c>
      <c r="E167" s="205" t="s">
        <v>259</v>
      </c>
      <c r="F167" s="206" t="s">
        <v>260</v>
      </c>
      <c r="G167" s="207" t="s">
        <v>134</v>
      </c>
      <c r="H167" s="208">
        <v>55.783000000000001</v>
      </c>
      <c r="I167" s="209"/>
      <c r="J167" s="210">
        <f>ROUND(I167*H167,2)</f>
        <v>0</v>
      </c>
      <c r="K167" s="206" t="s">
        <v>21</v>
      </c>
      <c r="L167" s="61"/>
      <c r="M167" s="211" t="s">
        <v>21</v>
      </c>
      <c r="N167" s="212" t="s">
        <v>43</v>
      </c>
      <c r="O167" s="42"/>
      <c r="P167" s="213">
        <f>O167*H167</f>
        <v>0</v>
      </c>
      <c r="Q167" s="213">
        <v>2.9999999999999997E-4</v>
      </c>
      <c r="R167" s="213">
        <f>Q167*H167</f>
        <v>1.67349E-2</v>
      </c>
      <c r="S167" s="213">
        <v>0</v>
      </c>
      <c r="T167" s="214">
        <f>S167*H167</f>
        <v>0</v>
      </c>
      <c r="AR167" s="24" t="s">
        <v>219</v>
      </c>
      <c r="AT167" s="24" t="s">
        <v>131</v>
      </c>
      <c r="AU167" s="24" t="s">
        <v>75</v>
      </c>
      <c r="AY167" s="24" t="s">
        <v>128</v>
      </c>
      <c r="BE167" s="215">
        <f>IF(N167="základní",J167,0)</f>
        <v>0</v>
      </c>
      <c r="BF167" s="215">
        <f>IF(N167="snížená",J167,0)</f>
        <v>0</v>
      </c>
      <c r="BG167" s="215">
        <f>IF(N167="zákl. přenesená",J167,0)</f>
        <v>0</v>
      </c>
      <c r="BH167" s="215">
        <f>IF(N167="sníž. přenesená",J167,0)</f>
        <v>0</v>
      </c>
      <c r="BI167" s="215">
        <f>IF(N167="nulová",J167,0)</f>
        <v>0</v>
      </c>
      <c r="BJ167" s="24" t="s">
        <v>75</v>
      </c>
      <c r="BK167" s="215">
        <f>ROUND(I167*H167,2)</f>
        <v>0</v>
      </c>
      <c r="BL167" s="24" t="s">
        <v>219</v>
      </c>
      <c r="BM167" s="24" t="s">
        <v>261</v>
      </c>
    </row>
    <row r="168" spans="2:65" s="13" customFormat="1">
      <c r="B168" s="228"/>
      <c r="C168" s="229"/>
      <c r="D168" s="241" t="s">
        <v>137</v>
      </c>
      <c r="E168" s="251" t="s">
        <v>21</v>
      </c>
      <c r="F168" s="252" t="s">
        <v>153</v>
      </c>
      <c r="G168" s="229"/>
      <c r="H168" s="253">
        <v>55.783000000000001</v>
      </c>
      <c r="I168" s="233"/>
      <c r="J168" s="229"/>
      <c r="K168" s="229"/>
      <c r="L168" s="234"/>
      <c r="M168" s="235"/>
      <c r="N168" s="236"/>
      <c r="O168" s="236"/>
      <c r="P168" s="236"/>
      <c r="Q168" s="236"/>
      <c r="R168" s="236"/>
      <c r="S168" s="236"/>
      <c r="T168" s="237"/>
      <c r="AT168" s="238" t="s">
        <v>137</v>
      </c>
      <c r="AU168" s="238" t="s">
        <v>75</v>
      </c>
      <c r="AV168" s="13" t="s">
        <v>75</v>
      </c>
      <c r="AW168" s="13" t="s">
        <v>35</v>
      </c>
      <c r="AX168" s="13" t="s">
        <v>78</v>
      </c>
      <c r="AY168" s="238" t="s">
        <v>128</v>
      </c>
    </row>
    <row r="169" spans="2:65" s="1" customFormat="1" ht="22.5" customHeight="1">
      <c r="B169" s="41"/>
      <c r="C169" s="204" t="s">
        <v>9</v>
      </c>
      <c r="D169" s="204" t="s">
        <v>131</v>
      </c>
      <c r="E169" s="205" t="s">
        <v>262</v>
      </c>
      <c r="F169" s="206" t="s">
        <v>263</v>
      </c>
      <c r="G169" s="207" t="s">
        <v>264</v>
      </c>
      <c r="H169" s="208">
        <v>24.7</v>
      </c>
      <c r="I169" s="209"/>
      <c r="J169" s="210">
        <f>ROUND(I169*H169,2)</f>
        <v>0</v>
      </c>
      <c r="K169" s="206" t="s">
        <v>21</v>
      </c>
      <c r="L169" s="61"/>
      <c r="M169" s="211" t="s">
        <v>21</v>
      </c>
      <c r="N169" s="212" t="s">
        <v>43</v>
      </c>
      <c r="O169" s="42"/>
      <c r="P169" s="213">
        <f>O169*H169</f>
        <v>0</v>
      </c>
      <c r="Q169" s="213">
        <v>3.0000000000000001E-5</v>
      </c>
      <c r="R169" s="213">
        <f>Q169*H169</f>
        <v>7.4100000000000001E-4</v>
      </c>
      <c r="S169" s="213">
        <v>0</v>
      </c>
      <c r="T169" s="214">
        <f>S169*H169</f>
        <v>0</v>
      </c>
      <c r="AR169" s="24" t="s">
        <v>219</v>
      </c>
      <c r="AT169" s="24" t="s">
        <v>131</v>
      </c>
      <c r="AU169" s="24" t="s">
        <v>75</v>
      </c>
      <c r="AY169" s="24" t="s">
        <v>128</v>
      </c>
      <c r="BE169" s="215">
        <f>IF(N169="základní",J169,0)</f>
        <v>0</v>
      </c>
      <c r="BF169" s="215">
        <f>IF(N169="snížená",J169,0)</f>
        <v>0</v>
      </c>
      <c r="BG169" s="215">
        <f>IF(N169="zákl. přenesená",J169,0)</f>
        <v>0</v>
      </c>
      <c r="BH169" s="215">
        <f>IF(N169="sníž. přenesená",J169,0)</f>
        <v>0</v>
      </c>
      <c r="BI169" s="215">
        <f>IF(N169="nulová",J169,0)</f>
        <v>0</v>
      </c>
      <c r="BJ169" s="24" t="s">
        <v>75</v>
      </c>
      <c r="BK169" s="215">
        <f>ROUND(I169*H169,2)</f>
        <v>0</v>
      </c>
      <c r="BL169" s="24" t="s">
        <v>219</v>
      </c>
      <c r="BM169" s="24" t="s">
        <v>265</v>
      </c>
    </row>
    <row r="170" spans="2:65" s="12" customFormat="1">
      <c r="B170" s="216"/>
      <c r="C170" s="217"/>
      <c r="D170" s="218" t="s">
        <v>137</v>
      </c>
      <c r="E170" s="219" t="s">
        <v>21</v>
      </c>
      <c r="F170" s="220" t="s">
        <v>138</v>
      </c>
      <c r="G170" s="217"/>
      <c r="H170" s="221" t="s">
        <v>21</v>
      </c>
      <c r="I170" s="222"/>
      <c r="J170" s="217"/>
      <c r="K170" s="217"/>
      <c r="L170" s="223"/>
      <c r="M170" s="224"/>
      <c r="N170" s="225"/>
      <c r="O170" s="225"/>
      <c r="P170" s="225"/>
      <c r="Q170" s="225"/>
      <c r="R170" s="225"/>
      <c r="S170" s="225"/>
      <c r="T170" s="226"/>
      <c r="AT170" s="227" t="s">
        <v>137</v>
      </c>
      <c r="AU170" s="227" t="s">
        <v>75</v>
      </c>
      <c r="AV170" s="12" t="s">
        <v>78</v>
      </c>
      <c r="AW170" s="12" t="s">
        <v>35</v>
      </c>
      <c r="AX170" s="12" t="s">
        <v>71</v>
      </c>
      <c r="AY170" s="227" t="s">
        <v>128</v>
      </c>
    </row>
    <row r="171" spans="2:65" s="13" customFormat="1">
      <c r="B171" s="228"/>
      <c r="C171" s="229"/>
      <c r="D171" s="241" t="s">
        <v>137</v>
      </c>
      <c r="E171" s="251" t="s">
        <v>21</v>
      </c>
      <c r="F171" s="252" t="s">
        <v>266</v>
      </c>
      <c r="G171" s="229"/>
      <c r="H171" s="253">
        <v>24.7</v>
      </c>
      <c r="I171" s="233"/>
      <c r="J171" s="229"/>
      <c r="K171" s="229"/>
      <c r="L171" s="234"/>
      <c r="M171" s="235"/>
      <c r="N171" s="236"/>
      <c r="O171" s="236"/>
      <c r="P171" s="236"/>
      <c r="Q171" s="236"/>
      <c r="R171" s="236"/>
      <c r="S171" s="236"/>
      <c r="T171" s="237"/>
      <c r="AT171" s="238" t="s">
        <v>137</v>
      </c>
      <c r="AU171" s="238" t="s">
        <v>75</v>
      </c>
      <c r="AV171" s="13" t="s">
        <v>75</v>
      </c>
      <c r="AW171" s="13" t="s">
        <v>35</v>
      </c>
      <c r="AX171" s="13" t="s">
        <v>78</v>
      </c>
      <c r="AY171" s="238" t="s">
        <v>128</v>
      </c>
    </row>
    <row r="172" spans="2:65" s="1" customFormat="1" ht="22.5" customHeight="1">
      <c r="B172" s="41"/>
      <c r="C172" s="204" t="s">
        <v>267</v>
      </c>
      <c r="D172" s="204" t="s">
        <v>131</v>
      </c>
      <c r="E172" s="205" t="s">
        <v>268</v>
      </c>
      <c r="F172" s="206" t="s">
        <v>269</v>
      </c>
      <c r="G172" s="207" t="s">
        <v>134</v>
      </c>
      <c r="H172" s="208">
        <v>55.783000000000001</v>
      </c>
      <c r="I172" s="209"/>
      <c r="J172" s="210">
        <f>ROUND(I172*H172,2)</f>
        <v>0</v>
      </c>
      <c r="K172" s="206" t="s">
        <v>135</v>
      </c>
      <c r="L172" s="61"/>
      <c r="M172" s="211" t="s">
        <v>21</v>
      </c>
      <c r="N172" s="212" t="s">
        <v>43</v>
      </c>
      <c r="O172" s="42"/>
      <c r="P172" s="213">
        <f>O172*H172</f>
        <v>0</v>
      </c>
      <c r="Q172" s="213">
        <v>3.2000000000000002E-3</v>
      </c>
      <c r="R172" s="213">
        <f>Q172*H172</f>
        <v>0.17850560000000001</v>
      </c>
      <c r="S172" s="213">
        <v>0</v>
      </c>
      <c r="T172" s="214">
        <f>S172*H172</f>
        <v>0</v>
      </c>
      <c r="AR172" s="24" t="s">
        <v>219</v>
      </c>
      <c r="AT172" s="24" t="s">
        <v>131</v>
      </c>
      <c r="AU172" s="24" t="s">
        <v>75</v>
      </c>
      <c r="AY172" s="24" t="s">
        <v>128</v>
      </c>
      <c r="BE172" s="215">
        <f>IF(N172="základní",J172,0)</f>
        <v>0</v>
      </c>
      <c r="BF172" s="215">
        <f>IF(N172="snížená",J172,0)</f>
        <v>0</v>
      </c>
      <c r="BG172" s="215">
        <f>IF(N172="zákl. přenesená",J172,0)</f>
        <v>0</v>
      </c>
      <c r="BH172" s="215">
        <f>IF(N172="sníž. přenesená",J172,0)</f>
        <v>0</v>
      </c>
      <c r="BI172" s="215">
        <f>IF(N172="nulová",J172,0)</f>
        <v>0</v>
      </c>
      <c r="BJ172" s="24" t="s">
        <v>75</v>
      </c>
      <c r="BK172" s="215">
        <f>ROUND(I172*H172,2)</f>
        <v>0</v>
      </c>
      <c r="BL172" s="24" t="s">
        <v>219</v>
      </c>
      <c r="BM172" s="24" t="s">
        <v>270</v>
      </c>
    </row>
    <row r="173" spans="2:65" s="13" customFormat="1">
      <c r="B173" s="228"/>
      <c r="C173" s="229"/>
      <c r="D173" s="241" t="s">
        <v>137</v>
      </c>
      <c r="E173" s="251" t="s">
        <v>21</v>
      </c>
      <c r="F173" s="252" t="s">
        <v>153</v>
      </c>
      <c r="G173" s="229"/>
      <c r="H173" s="253">
        <v>55.783000000000001</v>
      </c>
      <c r="I173" s="233"/>
      <c r="J173" s="229"/>
      <c r="K173" s="229"/>
      <c r="L173" s="234"/>
      <c r="M173" s="235"/>
      <c r="N173" s="236"/>
      <c r="O173" s="236"/>
      <c r="P173" s="236"/>
      <c r="Q173" s="236"/>
      <c r="R173" s="236"/>
      <c r="S173" s="236"/>
      <c r="T173" s="237"/>
      <c r="AT173" s="238" t="s">
        <v>137</v>
      </c>
      <c r="AU173" s="238" t="s">
        <v>75</v>
      </c>
      <c r="AV173" s="13" t="s">
        <v>75</v>
      </c>
      <c r="AW173" s="13" t="s">
        <v>35</v>
      </c>
      <c r="AX173" s="13" t="s">
        <v>78</v>
      </c>
      <c r="AY173" s="238" t="s">
        <v>128</v>
      </c>
    </row>
    <row r="174" spans="2:65" s="1" customFormat="1" ht="22.5" customHeight="1">
      <c r="B174" s="41"/>
      <c r="C174" s="257" t="s">
        <v>271</v>
      </c>
      <c r="D174" s="257" t="s">
        <v>272</v>
      </c>
      <c r="E174" s="258" t="s">
        <v>273</v>
      </c>
      <c r="F174" s="259" t="s">
        <v>274</v>
      </c>
      <c r="G174" s="260" t="s">
        <v>218</v>
      </c>
      <c r="H174" s="261">
        <v>2566.018</v>
      </c>
      <c r="I174" s="262"/>
      <c r="J174" s="263">
        <f>ROUND(I174*H174,2)</f>
        <v>0</v>
      </c>
      <c r="K174" s="259" t="s">
        <v>135</v>
      </c>
      <c r="L174" s="264"/>
      <c r="M174" s="265" t="s">
        <v>21</v>
      </c>
      <c r="N174" s="266" t="s">
        <v>43</v>
      </c>
      <c r="O174" s="42"/>
      <c r="P174" s="213">
        <f>O174*H174</f>
        <v>0</v>
      </c>
      <c r="Q174" s="213">
        <v>5.0000000000000001E-4</v>
      </c>
      <c r="R174" s="213">
        <f>Q174*H174</f>
        <v>1.2830090000000001</v>
      </c>
      <c r="S174" s="213">
        <v>0</v>
      </c>
      <c r="T174" s="214">
        <f>S174*H174</f>
        <v>0</v>
      </c>
      <c r="AR174" s="24" t="s">
        <v>275</v>
      </c>
      <c r="AT174" s="24" t="s">
        <v>272</v>
      </c>
      <c r="AU174" s="24" t="s">
        <v>75</v>
      </c>
      <c r="AY174" s="24" t="s">
        <v>128</v>
      </c>
      <c r="BE174" s="215">
        <f>IF(N174="základní",J174,0)</f>
        <v>0</v>
      </c>
      <c r="BF174" s="215">
        <f>IF(N174="snížená",J174,0)</f>
        <v>0</v>
      </c>
      <c r="BG174" s="215">
        <f>IF(N174="zákl. přenesená",J174,0)</f>
        <v>0</v>
      </c>
      <c r="BH174" s="215">
        <f>IF(N174="sníž. přenesená",J174,0)</f>
        <v>0</v>
      </c>
      <c r="BI174" s="215">
        <f>IF(N174="nulová",J174,0)</f>
        <v>0</v>
      </c>
      <c r="BJ174" s="24" t="s">
        <v>75</v>
      </c>
      <c r="BK174" s="215">
        <f>ROUND(I174*H174,2)</f>
        <v>0</v>
      </c>
      <c r="BL174" s="24" t="s">
        <v>219</v>
      </c>
      <c r="BM174" s="24" t="s">
        <v>276</v>
      </c>
    </row>
    <row r="175" spans="2:65" s="1" customFormat="1" ht="24">
      <c r="B175" s="41"/>
      <c r="C175" s="63"/>
      <c r="D175" s="218" t="s">
        <v>277</v>
      </c>
      <c r="E175" s="63"/>
      <c r="F175" s="267" t="s">
        <v>278</v>
      </c>
      <c r="G175" s="63"/>
      <c r="H175" s="63"/>
      <c r="I175" s="172"/>
      <c r="J175" s="63"/>
      <c r="K175" s="63"/>
      <c r="L175" s="61"/>
      <c r="M175" s="268"/>
      <c r="N175" s="42"/>
      <c r="O175" s="42"/>
      <c r="P175" s="42"/>
      <c r="Q175" s="42"/>
      <c r="R175" s="42"/>
      <c r="S175" s="42"/>
      <c r="T175" s="78"/>
      <c r="AT175" s="24" t="s">
        <v>277</v>
      </c>
      <c r="AU175" s="24" t="s">
        <v>75</v>
      </c>
    </row>
    <row r="176" spans="2:65" s="13" customFormat="1">
      <c r="B176" s="228"/>
      <c r="C176" s="229"/>
      <c r="D176" s="241" t="s">
        <v>137</v>
      </c>
      <c r="E176" s="251" t="s">
        <v>21</v>
      </c>
      <c r="F176" s="252" t="s">
        <v>279</v>
      </c>
      <c r="G176" s="229"/>
      <c r="H176" s="253">
        <v>2566.018</v>
      </c>
      <c r="I176" s="233"/>
      <c r="J176" s="229"/>
      <c r="K176" s="229"/>
      <c r="L176" s="234"/>
      <c r="M176" s="235"/>
      <c r="N176" s="236"/>
      <c r="O176" s="236"/>
      <c r="P176" s="236"/>
      <c r="Q176" s="236"/>
      <c r="R176" s="236"/>
      <c r="S176" s="236"/>
      <c r="T176" s="237"/>
      <c r="AT176" s="238" t="s">
        <v>137</v>
      </c>
      <c r="AU176" s="238" t="s">
        <v>75</v>
      </c>
      <c r="AV176" s="13" t="s">
        <v>75</v>
      </c>
      <c r="AW176" s="13" t="s">
        <v>35</v>
      </c>
      <c r="AX176" s="13" t="s">
        <v>78</v>
      </c>
      <c r="AY176" s="238" t="s">
        <v>128</v>
      </c>
    </row>
    <row r="177" spans="2:65" s="1" customFormat="1" ht="31.5" customHeight="1">
      <c r="B177" s="41"/>
      <c r="C177" s="204" t="s">
        <v>280</v>
      </c>
      <c r="D177" s="204" t="s">
        <v>131</v>
      </c>
      <c r="E177" s="205" t="s">
        <v>281</v>
      </c>
      <c r="F177" s="206" t="s">
        <v>282</v>
      </c>
      <c r="G177" s="207" t="s">
        <v>134</v>
      </c>
      <c r="H177" s="208">
        <v>55.783000000000001</v>
      </c>
      <c r="I177" s="209"/>
      <c r="J177" s="210">
        <f>ROUND(I177*H177,2)</f>
        <v>0</v>
      </c>
      <c r="K177" s="206" t="s">
        <v>135</v>
      </c>
      <c r="L177" s="61"/>
      <c r="M177" s="211" t="s">
        <v>21</v>
      </c>
      <c r="N177" s="212" t="s">
        <v>43</v>
      </c>
      <c r="O177" s="42"/>
      <c r="P177" s="213">
        <f>O177*H177</f>
        <v>0</v>
      </c>
      <c r="Q177" s="213">
        <v>9.3000000000000005E-4</v>
      </c>
      <c r="R177" s="213">
        <f>Q177*H177</f>
        <v>5.1878190000000005E-2</v>
      </c>
      <c r="S177" s="213">
        <v>0</v>
      </c>
      <c r="T177" s="214">
        <f>S177*H177</f>
        <v>0</v>
      </c>
      <c r="AR177" s="24" t="s">
        <v>219</v>
      </c>
      <c r="AT177" s="24" t="s">
        <v>131</v>
      </c>
      <c r="AU177" s="24" t="s">
        <v>75</v>
      </c>
      <c r="AY177" s="24" t="s">
        <v>128</v>
      </c>
      <c r="BE177" s="215">
        <f>IF(N177="základní",J177,0)</f>
        <v>0</v>
      </c>
      <c r="BF177" s="215">
        <f>IF(N177="snížená",J177,0)</f>
        <v>0</v>
      </c>
      <c r="BG177" s="215">
        <f>IF(N177="zákl. přenesená",J177,0)</f>
        <v>0</v>
      </c>
      <c r="BH177" s="215">
        <f>IF(N177="sníž. přenesená",J177,0)</f>
        <v>0</v>
      </c>
      <c r="BI177" s="215">
        <f>IF(N177="nulová",J177,0)</f>
        <v>0</v>
      </c>
      <c r="BJ177" s="24" t="s">
        <v>75</v>
      </c>
      <c r="BK177" s="215">
        <f>ROUND(I177*H177,2)</f>
        <v>0</v>
      </c>
      <c r="BL177" s="24" t="s">
        <v>219</v>
      </c>
      <c r="BM177" s="24" t="s">
        <v>283</v>
      </c>
    </row>
    <row r="178" spans="2:65" s="13" customFormat="1">
      <c r="B178" s="228"/>
      <c r="C178" s="229"/>
      <c r="D178" s="241" t="s">
        <v>137</v>
      </c>
      <c r="E178" s="251" t="s">
        <v>21</v>
      </c>
      <c r="F178" s="252" t="s">
        <v>153</v>
      </c>
      <c r="G178" s="229"/>
      <c r="H178" s="253">
        <v>55.783000000000001</v>
      </c>
      <c r="I178" s="233"/>
      <c r="J178" s="229"/>
      <c r="K178" s="229"/>
      <c r="L178" s="234"/>
      <c r="M178" s="235"/>
      <c r="N178" s="236"/>
      <c r="O178" s="236"/>
      <c r="P178" s="236"/>
      <c r="Q178" s="236"/>
      <c r="R178" s="236"/>
      <c r="S178" s="236"/>
      <c r="T178" s="237"/>
      <c r="AT178" s="238" t="s">
        <v>137</v>
      </c>
      <c r="AU178" s="238" t="s">
        <v>75</v>
      </c>
      <c r="AV178" s="13" t="s">
        <v>75</v>
      </c>
      <c r="AW178" s="13" t="s">
        <v>35</v>
      </c>
      <c r="AX178" s="13" t="s">
        <v>78</v>
      </c>
      <c r="AY178" s="238" t="s">
        <v>128</v>
      </c>
    </row>
    <row r="179" spans="2:65" s="1" customFormat="1" ht="31.5" customHeight="1">
      <c r="B179" s="41"/>
      <c r="C179" s="204" t="s">
        <v>284</v>
      </c>
      <c r="D179" s="204" t="s">
        <v>131</v>
      </c>
      <c r="E179" s="205" t="s">
        <v>285</v>
      </c>
      <c r="F179" s="206" t="s">
        <v>286</v>
      </c>
      <c r="G179" s="207" t="s">
        <v>134</v>
      </c>
      <c r="H179" s="208">
        <v>55.783000000000001</v>
      </c>
      <c r="I179" s="209"/>
      <c r="J179" s="210">
        <f>ROUND(I179*H179,2)</f>
        <v>0</v>
      </c>
      <c r="K179" s="206" t="s">
        <v>135</v>
      </c>
      <c r="L179" s="61"/>
      <c r="M179" s="211" t="s">
        <v>21</v>
      </c>
      <c r="N179" s="212" t="s">
        <v>43</v>
      </c>
      <c r="O179" s="42"/>
      <c r="P179" s="213">
        <f>O179*H179</f>
        <v>0</v>
      </c>
      <c r="Q179" s="213">
        <v>0</v>
      </c>
      <c r="R179" s="213">
        <f>Q179*H179</f>
        <v>0</v>
      </c>
      <c r="S179" s="213">
        <v>0</v>
      </c>
      <c r="T179" s="214">
        <f>S179*H179</f>
        <v>0</v>
      </c>
      <c r="AR179" s="24" t="s">
        <v>219</v>
      </c>
      <c r="AT179" s="24" t="s">
        <v>131</v>
      </c>
      <c r="AU179" s="24" t="s">
        <v>75</v>
      </c>
      <c r="AY179" s="24" t="s">
        <v>128</v>
      </c>
      <c r="BE179" s="215">
        <f>IF(N179="základní",J179,0)</f>
        <v>0</v>
      </c>
      <c r="BF179" s="215">
        <f>IF(N179="snížená",J179,0)</f>
        <v>0</v>
      </c>
      <c r="BG179" s="215">
        <f>IF(N179="zákl. přenesená",J179,0)</f>
        <v>0</v>
      </c>
      <c r="BH179" s="215">
        <f>IF(N179="sníž. přenesená",J179,0)</f>
        <v>0</v>
      </c>
      <c r="BI179" s="215">
        <f>IF(N179="nulová",J179,0)</f>
        <v>0</v>
      </c>
      <c r="BJ179" s="24" t="s">
        <v>75</v>
      </c>
      <c r="BK179" s="215">
        <f>ROUND(I179*H179,2)</f>
        <v>0</v>
      </c>
      <c r="BL179" s="24" t="s">
        <v>219</v>
      </c>
      <c r="BM179" s="24" t="s">
        <v>287</v>
      </c>
    </row>
    <row r="180" spans="2:65" s="13" customFormat="1">
      <c r="B180" s="228"/>
      <c r="C180" s="229"/>
      <c r="D180" s="241" t="s">
        <v>137</v>
      </c>
      <c r="E180" s="251" t="s">
        <v>21</v>
      </c>
      <c r="F180" s="252" t="s">
        <v>153</v>
      </c>
      <c r="G180" s="229"/>
      <c r="H180" s="253">
        <v>55.783000000000001</v>
      </c>
      <c r="I180" s="233"/>
      <c r="J180" s="229"/>
      <c r="K180" s="229"/>
      <c r="L180" s="234"/>
      <c r="M180" s="235"/>
      <c r="N180" s="236"/>
      <c r="O180" s="236"/>
      <c r="P180" s="236"/>
      <c r="Q180" s="236"/>
      <c r="R180" s="236"/>
      <c r="S180" s="236"/>
      <c r="T180" s="237"/>
      <c r="AT180" s="238" t="s">
        <v>137</v>
      </c>
      <c r="AU180" s="238" t="s">
        <v>75</v>
      </c>
      <c r="AV180" s="13" t="s">
        <v>75</v>
      </c>
      <c r="AW180" s="13" t="s">
        <v>35</v>
      </c>
      <c r="AX180" s="13" t="s">
        <v>78</v>
      </c>
      <c r="AY180" s="238" t="s">
        <v>128</v>
      </c>
    </row>
    <row r="181" spans="2:65" s="1" customFormat="1" ht="31.5" customHeight="1">
      <c r="B181" s="41"/>
      <c r="C181" s="204" t="s">
        <v>288</v>
      </c>
      <c r="D181" s="204" t="s">
        <v>131</v>
      </c>
      <c r="E181" s="205" t="s">
        <v>289</v>
      </c>
      <c r="F181" s="206" t="s">
        <v>290</v>
      </c>
      <c r="G181" s="207" t="s">
        <v>134</v>
      </c>
      <c r="H181" s="208">
        <v>55.783000000000001</v>
      </c>
      <c r="I181" s="209"/>
      <c r="J181" s="210">
        <f>ROUND(I181*H181,2)</f>
        <v>0</v>
      </c>
      <c r="K181" s="206" t="s">
        <v>135</v>
      </c>
      <c r="L181" s="61"/>
      <c r="M181" s="211" t="s">
        <v>21</v>
      </c>
      <c r="N181" s="212" t="s">
        <v>43</v>
      </c>
      <c r="O181" s="42"/>
      <c r="P181" s="213">
        <f>O181*H181</f>
        <v>0</v>
      </c>
      <c r="Q181" s="213">
        <v>0</v>
      </c>
      <c r="R181" s="213">
        <f>Q181*H181</f>
        <v>0</v>
      </c>
      <c r="S181" s="213">
        <v>0</v>
      </c>
      <c r="T181" s="214">
        <f>S181*H181</f>
        <v>0</v>
      </c>
      <c r="AR181" s="24" t="s">
        <v>219</v>
      </c>
      <c r="AT181" s="24" t="s">
        <v>131</v>
      </c>
      <c r="AU181" s="24" t="s">
        <v>75</v>
      </c>
      <c r="AY181" s="24" t="s">
        <v>128</v>
      </c>
      <c r="BE181" s="215">
        <f>IF(N181="základní",J181,0)</f>
        <v>0</v>
      </c>
      <c r="BF181" s="215">
        <f>IF(N181="snížená",J181,0)</f>
        <v>0</v>
      </c>
      <c r="BG181" s="215">
        <f>IF(N181="zákl. přenesená",J181,0)</f>
        <v>0</v>
      </c>
      <c r="BH181" s="215">
        <f>IF(N181="sníž. přenesená",J181,0)</f>
        <v>0</v>
      </c>
      <c r="BI181" s="215">
        <f>IF(N181="nulová",J181,0)</f>
        <v>0</v>
      </c>
      <c r="BJ181" s="24" t="s">
        <v>75</v>
      </c>
      <c r="BK181" s="215">
        <f>ROUND(I181*H181,2)</f>
        <v>0</v>
      </c>
      <c r="BL181" s="24" t="s">
        <v>219</v>
      </c>
      <c r="BM181" s="24" t="s">
        <v>291</v>
      </c>
    </row>
    <row r="182" spans="2:65" s="13" customFormat="1">
      <c r="B182" s="228"/>
      <c r="C182" s="229"/>
      <c r="D182" s="241" t="s">
        <v>137</v>
      </c>
      <c r="E182" s="251" t="s">
        <v>21</v>
      </c>
      <c r="F182" s="252" t="s">
        <v>153</v>
      </c>
      <c r="G182" s="229"/>
      <c r="H182" s="253">
        <v>55.783000000000001</v>
      </c>
      <c r="I182" s="233"/>
      <c r="J182" s="229"/>
      <c r="K182" s="229"/>
      <c r="L182" s="234"/>
      <c r="M182" s="235"/>
      <c r="N182" s="236"/>
      <c r="O182" s="236"/>
      <c r="P182" s="236"/>
      <c r="Q182" s="236"/>
      <c r="R182" s="236"/>
      <c r="S182" s="236"/>
      <c r="T182" s="237"/>
      <c r="AT182" s="238" t="s">
        <v>137</v>
      </c>
      <c r="AU182" s="238" t="s">
        <v>75</v>
      </c>
      <c r="AV182" s="13" t="s">
        <v>75</v>
      </c>
      <c r="AW182" s="13" t="s">
        <v>35</v>
      </c>
      <c r="AX182" s="13" t="s">
        <v>78</v>
      </c>
      <c r="AY182" s="238" t="s">
        <v>128</v>
      </c>
    </row>
    <row r="183" spans="2:65" s="1" customFormat="1" ht="22.5" customHeight="1">
      <c r="B183" s="41"/>
      <c r="C183" s="204" t="s">
        <v>292</v>
      </c>
      <c r="D183" s="204" t="s">
        <v>131</v>
      </c>
      <c r="E183" s="205" t="s">
        <v>293</v>
      </c>
      <c r="F183" s="206" t="s">
        <v>294</v>
      </c>
      <c r="G183" s="207" t="s">
        <v>190</v>
      </c>
      <c r="H183" s="208">
        <v>1.5309999999999999</v>
      </c>
      <c r="I183" s="209"/>
      <c r="J183" s="210">
        <f>ROUND(I183*H183,2)</f>
        <v>0</v>
      </c>
      <c r="K183" s="206" t="s">
        <v>135</v>
      </c>
      <c r="L183" s="61"/>
      <c r="M183" s="211" t="s">
        <v>21</v>
      </c>
      <c r="N183" s="212" t="s">
        <v>43</v>
      </c>
      <c r="O183" s="42"/>
      <c r="P183" s="213">
        <f>O183*H183</f>
        <v>0</v>
      </c>
      <c r="Q183" s="213">
        <v>0</v>
      </c>
      <c r="R183" s="213">
        <f>Q183*H183</f>
        <v>0</v>
      </c>
      <c r="S183" s="213">
        <v>0</v>
      </c>
      <c r="T183" s="214">
        <f>S183*H183</f>
        <v>0</v>
      </c>
      <c r="AR183" s="24" t="s">
        <v>219</v>
      </c>
      <c r="AT183" s="24" t="s">
        <v>131</v>
      </c>
      <c r="AU183" s="24" t="s">
        <v>75</v>
      </c>
      <c r="AY183" s="24" t="s">
        <v>128</v>
      </c>
      <c r="BE183" s="215">
        <f>IF(N183="základní",J183,0)</f>
        <v>0</v>
      </c>
      <c r="BF183" s="215">
        <f>IF(N183="snížená",J183,0)</f>
        <v>0</v>
      </c>
      <c r="BG183" s="215">
        <f>IF(N183="zákl. přenesená",J183,0)</f>
        <v>0</v>
      </c>
      <c r="BH183" s="215">
        <f>IF(N183="sníž. přenesená",J183,0)</f>
        <v>0</v>
      </c>
      <c r="BI183" s="215">
        <f>IF(N183="nulová",J183,0)</f>
        <v>0</v>
      </c>
      <c r="BJ183" s="24" t="s">
        <v>75</v>
      </c>
      <c r="BK183" s="215">
        <f>ROUND(I183*H183,2)</f>
        <v>0</v>
      </c>
      <c r="BL183" s="24" t="s">
        <v>219</v>
      </c>
      <c r="BM183" s="24" t="s">
        <v>295</v>
      </c>
    </row>
    <row r="184" spans="2:65" s="11" customFormat="1" ht="29.85" customHeight="1">
      <c r="B184" s="187"/>
      <c r="C184" s="188"/>
      <c r="D184" s="201" t="s">
        <v>70</v>
      </c>
      <c r="E184" s="202" t="s">
        <v>296</v>
      </c>
      <c r="F184" s="202" t="s">
        <v>297</v>
      </c>
      <c r="G184" s="188"/>
      <c r="H184" s="188"/>
      <c r="I184" s="191"/>
      <c r="J184" s="203">
        <f>BK184</f>
        <v>0</v>
      </c>
      <c r="K184" s="188"/>
      <c r="L184" s="193"/>
      <c r="M184" s="194"/>
      <c r="N184" s="195"/>
      <c r="O184" s="195"/>
      <c r="P184" s="196">
        <f>SUM(P185:P207)</f>
        <v>0</v>
      </c>
      <c r="Q184" s="195"/>
      <c r="R184" s="196">
        <f>SUM(R185:R207)</f>
        <v>0.11382106</v>
      </c>
      <c r="S184" s="195"/>
      <c r="T184" s="197">
        <f>SUM(T185:T207)</f>
        <v>0</v>
      </c>
      <c r="AR184" s="198" t="s">
        <v>75</v>
      </c>
      <c r="AT184" s="199" t="s">
        <v>70</v>
      </c>
      <c r="AU184" s="199" t="s">
        <v>78</v>
      </c>
      <c r="AY184" s="198" t="s">
        <v>128</v>
      </c>
      <c r="BK184" s="200">
        <f>SUM(BK185:BK207)</f>
        <v>0</v>
      </c>
    </row>
    <row r="185" spans="2:65" s="1" customFormat="1" ht="22.5" customHeight="1">
      <c r="B185" s="41"/>
      <c r="C185" s="204" t="s">
        <v>298</v>
      </c>
      <c r="D185" s="204" t="s">
        <v>131</v>
      </c>
      <c r="E185" s="205" t="s">
        <v>299</v>
      </c>
      <c r="F185" s="206" t="s">
        <v>300</v>
      </c>
      <c r="G185" s="207" t="s">
        <v>134</v>
      </c>
      <c r="H185" s="208">
        <v>129.148</v>
      </c>
      <c r="I185" s="209"/>
      <c r="J185" s="210">
        <f>ROUND(I185*H185,2)</f>
        <v>0</v>
      </c>
      <c r="K185" s="206" t="s">
        <v>135</v>
      </c>
      <c r="L185" s="61"/>
      <c r="M185" s="211" t="s">
        <v>21</v>
      </c>
      <c r="N185" s="212" t="s">
        <v>43</v>
      </c>
      <c r="O185" s="42"/>
      <c r="P185" s="213">
        <f>O185*H185</f>
        <v>0</v>
      </c>
      <c r="Q185" s="213">
        <v>6.9999999999999994E-5</v>
      </c>
      <c r="R185" s="213">
        <f>Q185*H185</f>
        <v>9.040359999999999E-3</v>
      </c>
      <c r="S185" s="213">
        <v>0</v>
      </c>
      <c r="T185" s="214">
        <f>S185*H185</f>
        <v>0</v>
      </c>
      <c r="AR185" s="24" t="s">
        <v>219</v>
      </c>
      <c r="AT185" s="24" t="s">
        <v>131</v>
      </c>
      <c r="AU185" s="24" t="s">
        <v>75</v>
      </c>
      <c r="AY185" s="24" t="s">
        <v>128</v>
      </c>
      <c r="BE185" s="215">
        <f>IF(N185="základní",J185,0)</f>
        <v>0</v>
      </c>
      <c r="BF185" s="215">
        <f>IF(N185="snížená",J185,0)</f>
        <v>0</v>
      </c>
      <c r="BG185" s="215">
        <f>IF(N185="zákl. přenesená",J185,0)</f>
        <v>0</v>
      </c>
      <c r="BH185" s="215">
        <f>IF(N185="sníž. přenesená",J185,0)</f>
        <v>0</v>
      </c>
      <c r="BI185" s="215">
        <f>IF(N185="nulová",J185,0)</f>
        <v>0</v>
      </c>
      <c r="BJ185" s="24" t="s">
        <v>75</v>
      </c>
      <c r="BK185" s="215">
        <f>ROUND(I185*H185,2)</f>
        <v>0</v>
      </c>
      <c r="BL185" s="24" t="s">
        <v>219</v>
      </c>
      <c r="BM185" s="24" t="s">
        <v>301</v>
      </c>
    </row>
    <row r="186" spans="2:65" s="12" customFormat="1">
      <c r="B186" s="216"/>
      <c r="C186" s="217"/>
      <c r="D186" s="218" t="s">
        <v>137</v>
      </c>
      <c r="E186" s="219" t="s">
        <v>21</v>
      </c>
      <c r="F186" s="220" t="s">
        <v>161</v>
      </c>
      <c r="G186" s="217"/>
      <c r="H186" s="221" t="s">
        <v>21</v>
      </c>
      <c r="I186" s="222"/>
      <c r="J186" s="217"/>
      <c r="K186" s="217"/>
      <c r="L186" s="223"/>
      <c r="M186" s="224"/>
      <c r="N186" s="225"/>
      <c r="O186" s="225"/>
      <c r="P186" s="225"/>
      <c r="Q186" s="225"/>
      <c r="R186" s="225"/>
      <c r="S186" s="225"/>
      <c r="T186" s="226"/>
      <c r="AT186" s="227" t="s">
        <v>137</v>
      </c>
      <c r="AU186" s="227" t="s">
        <v>75</v>
      </c>
      <c r="AV186" s="12" t="s">
        <v>78</v>
      </c>
      <c r="AW186" s="12" t="s">
        <v>35</v>
      </c>
      <c r="AX186" s="12" t="s">
        <v>71</v>
      </c>
      <c r="AY186" s="227" t="s">
        <v>128</v>
      </c>
    </row>
    <row r="187" spans="2:65" s="13" customFormat="1">
      <c r="B187" s="228"/>
      <c r="C187" s="229"/>
      <c r="D187" s="218" t="s">
        <v>137</v>
      </c>
      <c r="E187" s="230" t="s">
        <v>21</v>
      </c>
      <c r="F187" s="231" t="s">
        <v>302</v>
      </c>
      <c r="G187" s="229"/>
      <c r="H187" s="232">
        <v>10.866</v>
      </c>
      <c r="I187" s="233"/>
      <c r="J187" s="229"/>
      <c r="K187" s="229"/>
      <c r="L187" s="234"/>
      <c r="M187" s="235"/>
      <c r="N187" s="236"/>
      <c r="O187" s="236"/>
      <c r="P187" s="236"/>
      <c r="Q187" s="236"/>
      <c r="R187" s="236"/>
      <c r="S187" s="236"/>
      <c r="T187" s="237"/>
      <c r="AT187" s="238" t="s">
        <v>137</v>
      </c>
      <c r="AU187" s="238" t="s">
        <v>75</v>
      </c>
      <c r="AV187" s="13" t="s">
        <v>75</v>
      </c>
      <c r="AW187" s="13" t="s">
        <v>35</v>
      </c>
      <c r="AX187" s="13" t="s">
        <v>71</v>
      </c>
      <c r="AY187" s="238" t="s">
        <v>128</v>
      </c>
    </row>
    <row r="188" spans="2:65" s="13" customFormat="1">
      <c r="B188" s="228"/>
      <c r="C188" s="229"/>
      <c r="D188" s="218" t="s">
        <v>137</v>
      </c>
      <c r="E188" s="230" t="s">
        <v>21</v>
      </c>
      <c r="F188" s="231" t="s">
        <v>303</v>
      </c>
      <c r="G188" s="229"/>
      <c r="H188" s="232">
        <v>2.6819999999999999</v>
      </c>
      <c r="I188" s="233"/>
      <c r="J188" s="229"/>
      <c r="K188" s="229"/>
      <c r="L188" s="234"/>
      <c r="M188" s="235"/>
      <c r="N188" s="236"/>
      <c r="O188" s="236"/>
      <c r="P188" s="236"/>
      <c r="Q188" s="236"/>
      <c r="R188" s="236"/>
      <c r="S188" s="236"/>
      <c r="T188" s="237"/>
      <c r="AT188" s="238" t="s">
        <v>137</v>
      </c>
      <c r="AU188" s="238" t="s">
        <v>75</v>
      </c>
      <c r="AV188" s="13" t="s">
        <v>75</v>
      </c>
      <c r="AW188" s="13" t="s">
        <v>35</v>
      </c>
      <c r="AX188" s="13" t="s">
        <v>71</v>
      </c>
      <c r="AY188" s="238" t="s">
        <v>128</v>
      </c>
    </row>
    <row r="189" spans="2:65" s="13" customFormat="1">
      <c r="B189" s="228"/>
      <c r="C189" s="229"/>
      <c r="D189" s="218" t="s">
        <v>137</v>
      </c>
      <c r="E189" s="230" t="s">
        <v>21</v>
      </c>
      <c r="F189" s="231" t="s">
        <v>304</v>
      </c>
      <c r="G189" s="229"/>
      <c r="H189" s="232">
        <v>19.035</v>
      </c>
      <c r="I189" s="233"/>
      <c r="J189" s="229"/>
      <c r="K189" s="229"/>
      <c r="L189" s="234"/>
      <c r="M189" s="235"/>
      <c r="N189" s="236"/>
      <c r="O189" s="236"/>
      <c r="P189" s="236"/>
      <c r="Q189" s="236"/>
      <c r="R189" s="236"/>
      <c r="S189" s="236"/>
      <c r="T189" s="237"/>
      <c r="AT189" s="238" t="s">
        <v>137</v>
      </c>
      <c r="AU189" s="238" t="s">
        <v>75</v>
      </c>
      <c r="AV189" s="13" t="s">
        <v>75</v>
      </c>
      <c r="AW189" s="13" t="s">
        <v>35</v>
      </c>
      <c r="AX189" s="13" t="s">
        <v>71</v>
      </c>
      <c r="AY189" s="238" t="s">
        <v>128</v>
      </c>
    </row>
    <row r="190" spans="2:65" s="13" customFormat="1">
      <c r="B190" s="228"/>
      <c r="C190" s="229"/>
      <c r="D190" s="218" t="s">
        <v>137</v>
      </c>
      <c r="E190" s="230" t="s">
        <v>21</v>
      </c>
      <c r="F190" s="231" t="s">
        <v>305</v>
      </c>
      <c r="G190" s="229"/>
      <c r="H190" s="232">
        <v>2.73</v>
      </c>
      <c r="I190" s="233"/>
      <c r="J190" s="229"/>
      <c r="K190" s="229"/>
      <c r="L190" s="234"/>
      <c r="M190" s="235"/>
      <c r="N190" s="236"/>
      <c r="O190" s="236"/>
      <c r="P190" s="236"/>
      <c r="Q190" s="236"/>
      <c r="R190" s="236"/>
      <c r="S190" s="236"/>
      <c r="T190" s="237"/>
      <c r="AT190" s="238" t="s">
        <v>137</v>
      </c>
      <c r="AU190" s="238" t="s">
        <v>75</v>
      </c>
      <c r="AV190" s="13" t="s">
        <v>75</v>
      </c>
      <c r="AW190" s="13" t="s">
        <v>35</v>
      </c>
      <c r="AX190" s="13" t="s">
        <v>71</v>
      </c>
      <c r="AY190" s="238" t="s">
        <v>128</v>
      </c>
    </row>
    <row r="191" spans="2:65" s="13" customFormat="1">
      <c r="B191" s="228"/>
      <c r="C191" s="229"/>
      <c r="D191" s="218" t="s">
        <v>137</v>
      </c>
      <c r="E191" s="230" t="s">
        <v>21</v>
      </c>
      <c r="F191" s="231" t="s">
        <v>306</v>
      </c>
      <c r="G191" s="229"/>
      <c r="H191" s="232">
        <v>28.305</v>
      </c>
      <c r="I191" s="233"/>
      <c r="J191" s="229"/>
      <c r="K191" s="229"/>
      <c r="L191" s="234"/>
      <c r="M191" s="235"/>
      <c r="N191" s="236"/>
      <c r="O191" s="236"/>
      <c r="P191" s="236"/>
      <c r="Q191" s="236"/>
      <c r="R191" s="236"/>
      <c r="S191" s="236"/>
      <c r="T191" s="237"/>
      <c r="AT191" s="238" t="s">
        <v>137</v>
      </c>
      <c r="AU191" s="238" t="s">
        <v>75</v>
      </c>
      <c r="AV191" s="13" t="s">
        <v>75</v>
      </c>
      <c r="AW191" s="13" t="s">
        <v>35</v>
      </c>
      <c r="AX191" s="13" t="s">
        <v>71</v>
      </c>
      <c r="AY191" s="238" t="s">
        <v>128</v>
      </c>
    </row>
    <row r="192" spans="2:65" s="13" customFormat="1">
      <c r="B192" s="228"/>
      <c r="C192" s="229"/>
      <c r="D192" s="218" t="s">
        <v>137</v>
      </c>
      <c r="E192" s="230" t="s">
        <v>21</v>
      </c>
      <c r="F192" s="231" t="s">
        <v>307</v>
      </c>
      <c r="G192" s="229"/>
      <c r="H192" s="232">
        <v>2.97</v>
      </c>
      <c r="I192" s="233"/>
      <c r="J192" s="229"/>
      <c r="K192" s="229"/>
      <c r="L192" s="234"/>
      <c r="M192" s="235"/>
      <c r="N192" s="236"/>
      <c r="O192" s="236"/>
      <c r="P192" s="236"/>
      <c r="Q192" s="236"/>
      <c r="R192" s="236"/>
      <c r="S192" s="236"/>
      <c r="T192" s="237"/>
      <c r="AT192" s="238" t="s">
        <v>137</v>
      </c>
      <c r="AU192" s="238" t="s">
        <v>75</v>
      </c>
      <c r="AV192" s="13" t="s">
        <v>75</v>
      </c>
      <c r="AW192" s="13" t="s">
        <v>35</v>
      </c>
      <c r="AX192" s="13" t="s">
        <v>71</v>
      </c>
      <c r="AY192" s="238" t="s">
        <v>128</v>
      </c>
    </row>
    <row r="193" spans="2:65" s="13" customFormat="1">
      <c r="B193" s="228"/>
      <c r="C193" s="229"/>
      <c r="D193" s="218" t="s">
        <v>137</v>
      </c>
      <c r="E193" s="230" t="s">
        <v>21</v>
      </c>
      <c r="F193" s="231" t="s">
        <v>308</v>
      </c>
      <c r="G193" s="229"/>
      <c r="H193" s="232">
        <v>17.856000000000002</v>
      </c>
      <c r="I193" s="233"/>
      <c r="J193" s="229"/>
      <c r="K193" s="229"/>
      <c r="L193" s="234"/>
      <c r="M193" s="235"/>
      <c r="N193" s="236"/>
      <c r="O193" s="236"/>
      <c r="P193" s="236"/>
      <c r="Q193" s="236"/>
      <c r="R193" s="236"/>
      <c r="S193" s="236"/>
      <c r="T193" s="237"/>
      <c r="AT193" s="238" t="s">
        <v>137</v>
      </c>
      <c r="AU193" s="238" t="s">
        <v>75</v>
      </c>
      <c r="AV193" s="13" t="s">
        <v>75</v>
      </c>
      <c r="AW193" s="13" t="s">
        <v>35</v>
      </c>
      <c r="AX193" s="13" t="s">
        <v>71</v>
      </c>
      <c r="AY193" s="238" t="s">
        <v>128</v>
      </c>
    </row>
    <row r="194" spans="2:65" s="13" customFormat="1">
      <c r="B194" s="228"/>
      <c r="C194" s="229"/>
      <c r="D194" s="218" t="s">
        <v>137</v>
      </c>
      <c r="E194" s="230" t="s">
        <v>21</v>
      </c>
      <c r="F194" s="231" t="s">
        <v>309</v>
      </c>
      <c r="G194" s="229"/>
      <c r="H194" s="232">
        <v>1.423</v>
      </c>
      <c r="I194" s="233"/>
      <c r="J194" s="229"/>
      <c r="K194" s="229"/>
      <c r="L194" s="234"/>
      <c r="M194" s="235"/>
      <c r="N194" s="236"/>
      <c r="O194" s="236"/>
      <c r="P194" s="236"/>
      <c r="Q194" s="236"/>
      <c r="R194" s="236"/>
      <c r="S194" s="236"/>
      <c r="T194" s="237"/>
      <c r="AT194" s="238" t="s">
        <v>137</v>
      </c>
      <c r="AU194" s="238" t="s">
        <v>75</v>
      </c>
      <c r="AV194" s="13" t="s">
        <v>75</v>
      </c>
      <c r="AW194" s="13" t="s">
        <v>35</v>
      </c>
      <c r="AX194" s="13" t="s">
        <v>71</v>
      </c>
      <c r="AY194" s="238" t="s">
        <v>128</v>
      </c>
    </row>
    <row r="195" spans="2:65" s="13" customFormat="1">
      <c r="B195" s="228"/>
      <c r="C195" s="229"/>
      <c r="D195" s="218" t="s">
        <v>137</v>
      </c>
      <c r="E195" s="230" t="s">
        <v>21</v>
      </c>
      <c r="F195" s="231" t="s">
        <v>310</v>
      </c>
      <c r="G195" s="229"/>
      <c r="H195" s="232">
        <v>10.622999999999999</v>
      </c>
      <c r="I195" s="233"/>
      <c r="J195" s="229"/>
      <c r="K195" s="229"/>
      <c r="L195" s="234"/>
      <c r="M195" s="235"/>
      <c r="N195" s="236"/>
      <c r="O195" s="236"/>
      <c r="P195" s="236"/>
      <c r="Q195" s="236"/>
      <c r="R195" s="236"/>
      <c r="S195" s="236"/>
      <c r="T195" s="237"/>
      <c r="AT195" s="238" t="s">
        <v>137</v>
      </c>
      <c r="AU195" s="238" t="s">
        <v>75</v>
      </c>
      <c r="AV195" s="13" t="s">
        <v>75</v>
      </c>
      <c r="AW195" s="13" t="s">
        <v>35</v>
      </c>
      <c r="AX195" s="13" t="s">
        <v>71</v>
      </c>
      <c r="AY195" s="238" t="s">
        <v>128</v>
      </c>
    </row>
    <row r="196" spans="2:65" s="13" customFormat="1">
      <c r="B196" s="228"/>
      <c r="C196" s="229"/>
      <c r="D196" s="218" t="s">
        <v>137</v>
      </c>
      <c r="E196" s="230" t="s">
        <v>21</v>
      </c>
      <c r="F196" s="231" t="s">
        <v>311</v>
      </c>
      <c r="G196" s="229"/>
      <c r="H196" s="232">
        <v>32.658000000000001</v>
      </c>
      <c r="I196" s="233"/>
      <c r="J196" s="229"/>
      <c r="K196" s="229"/>
      <c r="L196" s="234"/>
      <c r="M196" s="235"/>
      <c r="N196" s="236"/>
      <c r="O196" s="236"/>
      <c r="P196" s="236"/>
      <c r="Q196" s="236"/>
      <c r="R196" s="236"/>
      <c r="S196" s="236"/>
      <c r="T196" s="237"/>
      <c r="AT196" s="238" t="s">
        <v>137</v>
      </c>
      <c r="AU196" s="238" t="s">
        <v>75</v>
      </c>
      <c r="AV196" s="13" t="s">
        <v>75</v>
      </c>
      <c r="AW196" s="13" t="s">
        <v>35</v>
      </c>
      <c r="AX196" s="13" t="s">
        <v>71</v>
      </c>
      <c r="AY196" s="238" t="s">
        <v>128</v>
      </c>
    </row>
    <row r="197" spans="2:65" s="14" customFormat="1">
      <c r="B197" s="239"/>
      <c r="C197" s="240"/>
      <c r="D197" s="241" t="s">
        <v>137</v>
      </c>
      <c r="E197" s="242" t="s">
        <v>21</v>
      </c>
      <c r="F197" s="243" t="s">
        <v>149</v>
      </c>
      <c r="G197" s="240"/>
      <c r="H197" s="244">
        <v>129.148</v>
      </c>
      <c r="I197" s="245"/>
      <c r="J197" s="240"/>
      <c r="K197" s="240"/>
      <c r="L197" s="246"/>
      <c r="M197" s="247"/>
      <c r="N197" s="248"/>
      <c r="O197" s="248"/>
      <c r="P197" s="248"/>
      <c r="Q197" s="248"/>
      <c r="R197" s="248"/>
      <c r="S197" s="248"/>
      <c r="T197" s="249"/>
      <c r="AT197" s="250" t="s">
        <v>137</v>
      </c>
      <c r="AU197" s="250" t="s">
        <v>75</v>
      </c>
      <c r="AV197" s="14" t="s">
        <v>85</v>
      </c>
      <c r="AW197" s="14" t="s">
        <v>35</v>
      </c>
      <c r="AX197" s="14" t="s">
        <v>78</v>
      </c>
      <c r="AY197" s="250" t="s">
        <v>128</v>
      </c>
    </row>
    <row r="198" spans="2:65" s="1" customFormat="1" ht="22.5" customHeight="1">
      <c r="B198" s="41"/>
      <c r="C198" s="204" t="s">
        <v>312</v>
      </c>
      <c r="D198" s="204" t="s">
        <v>131</v>
      </c>
      <c r="E198" s="205" t="s">
        <v>313</v>
      </c>
      <c r="F198" s="206" t="s">
        <v>314</v>
      </c>
      <c r="G198" s="207" t="s">
        <v>134</v>
      </c>
      <c r="H198" s="208">
        <v>129.148</v>
      </c>
      <c r="I198" s="209"/>
      <c r="J198" s="210">
        <f>ROUND(I198*H198,2)</f>
        <v>0</v>
      </c>
      <c r="K198" s="206" t="s">
        <v>135</v>
      </c>
      <c r="L198" s="61"/>
      <c r="M198" s="211" t="s">
        <v>21</v>
      </c>
      <c r="N198" s="212" t="s">
        <v>43</v>
      </c>
      <c r="O198" s="42"/>
      <c r="P198" s="213">
        <f>O198*H198</f>
        <v>0</v>
      </c>
      <c r="Q198" s="213">
        <v>6.9999999999999994E-5</v>
      </c>
      <c r="R198" s="213">
        <f>Q198*H198</f>
        <v>9.040359999999999E-3</v>
      </c>
      <c r="S198" s="213">
        <v>0</v>
      </c>
      <c r="T198" s="214">
        <f>S198*H198</f>
        <v>0</v>
      </c>
      <c r="AR198" s="24" t="s">
        <v>219</v>
      </c>
      <c r="AT198" s="24" t="s">
        <v>131</v>
      </c>
      <c r="AU198" s="24" t="s">
        <v>75</v>
      </c>
      <c r="AY198" s="24" t="s">
        <v>128</v>
      </c>
      <c r="BE198" s="215">
        <f>IF(N198="základní",J198,0)</f>
        <v>0</v>
      </c>
      <c r="BF198" s="215">
        <f>IF(N198="snížená",J198,0)</f>
        <v>0</v>
      </c>
      <c r="BG198" s="215">
        <f>IF(N198="zákl. přenesená",J198,0)</f>
        <v>0</v>
      </c>
      <c r="BH198" s="215">
        <f>IF(N198="sníž. přenesená",J198,0)</f>
        <v>0</v>
      </c>
      <c r="BI198" s="215">
        <f>IF(N198="nulová",J198,0)</f>
        <v>0</v>
      </c>
      <c r="BJ198" s="24" t="s">
        <v>75</v>
      </c>
      <c r="BK198" s="215">
        <f>ROUND(I198*H198,2)</f>
        <v>0</v>
      </c>
      <c r="BL198" s="24" t="s">
        <v>219</v>
      </c>
      <c r="BM198" s="24" t="s">
        <v>315</v>
      </c>
    </row>
    <row r="199" spans="2:65" s="13" customFormat="1">
      <c r="B199" s="228"/>
      <c r="C199" s="229"/>
      <c r="D199" s="241" t="s">
        <v>137</v>
      </c>
      <c r="E199" s="251" t="s">
        <v>21</v>
      </c>
      <c r="F199" s="252" t="s">
        <v>316</v>
      </c>
      <c r="G199" s="229"/>
      <c r="H199" s="253">
        <v>129.148</v>
      </c>
      <c r="I199" s="233"/>
      <c r="J199" s="229"/>
      <c r="K199" s="229"/>
      <c r="L199" s="234"/>
      <c r="M199" s="235"/>
      <c r="N199" s="236"/>
      <c r="O199" s="236"/>
      <c r="P199" s="236"/>
      <c r="Q199" s="236"/>
      <c r="R199" s="236"/>
      <c r="S199" s="236"/>
      <c r="T199" s="237"/>
      <c r="AT199" s="238" t="s">
        <v>137</v>
      </c>
      <c r="AU199" s="238" t="s">
        <v>75</v>
      </c>
      <c r="AV199" s="13" t="s">
        <v>75</v>
      </c>
      <c r="AW199" s="13" t="s">
        <v>35</v>
      </c>
      <c r="AX199" s="13" t="s">
        <v>78</v>
      </c>
      <c r="AY199" s="238" t="s">
        <v>128</v>
      </c>
    </row>
    <row r="200" spans="2:65" s="1" customFormat="1" ht="22.5" customHeight="1">
      <c r="B200" s="41"/>
      <c r="C200" s="204" t="s">
        <v>317</v>
      </c>
      <c r="D200" s="204" t="s">
        <v>131</v>
      </c>
      <c r="E200" s="205" t="s">
        <v>318</v>
      </c>
      <c r="F200" s="206" t="s">
        <v>319</v>
      </c>
      <c r="G200" s="207" t="s">
        <v>134</v>
      </c>
      <c r="H200" s="208">
        <v>129.148</v>
      </c>
      <c r="I200" s="209"/>
      <c r="J200" s="210">
        <f>ROUND(I200*H200,2)</f>
        <v>0</v>
      </c>
      <c r="K200" s="206" t="s">
        <v>135</v>
      </c>
      <c r="L200" s="61"/>
      <c r="M200" s="211" t="s">
        <v>21</v>
      </c>
      <c r="N200" s="212" t="s">
        <v>43</v>
      </c>
      <c r="O200" s="42"/>
      <c r="P200" s="213">
        <f>O200*H200</f>
        <v>0</v>
      </c>
      <c r="Q200" s="213">
        <v>1.7000000000000001E-4</v>
      </c>
      <c r="R200" s="213">
        <f>Q200*H200</f>
        <v>2.1955160000000001E-2</v>
      </c>
      <c r="S200" s="213">
        <v>0</v>
      </c>
      <c r="T200" s="214">
        <f>S200*H200</f>
        <v>0</v>
      </c>
      <c r="AR200" s="24" t="s">
        <v>219</v>
      </c>
      <c r="AT200" s="24" t="s">
        <v>131</v>
      </c>
      <c r="AU200" s="24" t="s">
        <v>75</v>
      </c>
      <c r="AY200" s="24" t="s">
        <v>128</v>
      </c>
      <c r="BE200" s="215">
        <f>IF(N200="základní",J200,0)</f>
        <v>0</v>
      </c>
      <c r="BF200" s="215">
        <f>IF(N200="snížená",J200,0)</f>
        <v>0</v>
      </c>
      <c r="BG200" s="215">
        <f>IF(N200="zákl. přenesená",J200,0)</f>
        <v>0</v>
      </c>
      <c r="BH200" s="215">
        <f>IF(N200="sníž. přenesená",J200,0)</f>
        <v>0</v>
      </c>
      <c r="BI200" s="215">
        <f>IF(N200="nulová",J200,0)</f>
        <v>0</v>
      </c>
      <c r="BJ200" s="24" t="s">
        <v>75</v>
      </c>
      <c r="BK200" s="215">
        <f>ROUND(I200*H200,2)</f>
        <v>0</v>
      </c>
      <c r="BL200" s="24" t="s">
        <v>219</v>
      </c>
      <c r="BM200" s="24" t="s">
        <v>320</v>
      </c>
    </row>
    <row r="201" spans="2:65" s="13" customFormat="1">
      <c r="B201" s="228"/>
      <c r="C201" s="229"/>
      <c r="D201" s="241" t="s">
        <v>137</v>
      </c>
      <c r="E201" s="251" t="s">
        <v>21</v>
      </c>
      <c r="F201" s="252" t="s">
        <v>316</v>
      </c>
      <c r="G201" s="229"/>
      <c r="H201" s="253">
        <v>129.148</v>
      </c>
      <c r="I201" s="233"/>
      <c r="J201" s="229"/>
      <c r="K201" s="229"/>
      <c r="L201" s="234"/>
      <c r="M201" s="235"/>
      <c r="N201" s="236"/>
      <c r="O201" s="236"/>
      <c r="P201" s="236"/>
      <c r="Q201" s="236"/>
      <c r="R201" s="236"/>
      <c r="S201" s="236"/>
      <c r="T201" s="237"/>
      <c r="AT201" s="238" t="s">
        <v>137</v>
      </c>
      <c r="AU201" s="238" t="s">
        <v>75</v>
      </c>
      <c r="AV201" s="13" t="s">
        <v>75</v>
      </c>
      <c r="AW201" s="13" t="s">
        <v>35</v>
      </c>
      <c r="AX201" s="13" t="s">
        <v>78</v>
      </c>
      <c r="AY201" s="238" t="s">
        <v>128</v>
      </c>
    </row>
    <row r="202" spans="2:65" s="1" customFormat="1" ht="22.5" customHeight="1">
      <c r="B202" s="41"/>
      <c r="C202" s="204" t="s">
        <v>321</v>
      </c>
      <c r="D202" s="204" t="s">
        <v>131</v>
      </c>
      <c r="E202" s="205" t="s">
        <v>322</v>
      </c>
      <c r="F202" s="206" t="s">
        <v>323</v>
      </c>
      <c r="G202" s="207" t="s">
        <v>134</v>
      </c>
      <c r="H202" s="208">
        <v>129.148</v>
      </c>
      <c r="I202" s="209"/>
      <c r="J202" s="210">
        <f>ROUND(I202*H202,2)</f>
        <v>0</v>
      </c>
      <c r="K202" s="206" t="s">
        <v>135</v>
      </c>
      <c r="L202" s="61"/>
      <c r="M202" s="211" t="s">
        <v>21</v>
      </c>
      <c r="N202" s="212" t="s">
        <v>43</v>
      </c>
      <c r="O202" s="42"/>
      <c r="P202" s="213">
        <f>O202*H202</f>
        <v>0</v>
      </c>
      <c r="Q202" s="213">
        <v>1.2E-4</v>
      </c>
      <c r="R202" s="213">
        <f>Q202*H202</f>
        <v>1.5497759999999999E-2</v>
      </c>
      <c r="S202" s="213">
        <v>0</v>
      </c>
      <c r="T202" s="214">
        <f>S202*H202</f>
        <v>0</v>
      </c>
      <c r="AR202" s="24" t="s">
        <v>219</v>
      </c>
      <c r="AT202" s="24" t="s">
        <v>131</v>
      </c>
      <c r="AU202" s="24" t="s">
        <v>75</v>
      </c>
      <c r="AY202" s="24" t="s">
        <v>128</v>
      </c>
      <c r="BE202" s="215">
        <f>IF(N202="základní",J202,0)</f>
        <v>0</v>
      </c>
      <c r="BF202" s="215">
        <f>IF(N202="snížená",J202,0)</f>
        <v>0</v>
      </c>
      <c r="BG202" s="215">
        <f>IF(N202="zákl. přenesená",J202,0)</f>
        <v>0</v>
      </c>
      <c r="BH202" s="215">
        <f>IF(N202="sníž. přenesená",J202,0)</f>
        <v>0</v>
      </c>
      <c r="BI202" s="215">
        <f>IF(N202="nulová",J202,0)</f>
        <v>0</v>
      </c>
      <c r="BJ202" s="24" t="s">
        <v>75</v>
      </c>
      <c r="BK202" s="215">
        <f>ROUND(I202*H202,2)</f>
        <v>0</v>
      </c>
      <c r="BL202" s="24" t="s">
        <v>219</v>
      </c>
      <c r="BM202" s="24" t="s">
        <v>324</v>
      </c>
    </row>
    <row r="203" spans="2:65" s="13" customFormat="1">
      <c r="B203" s="228"/>
      <c r="C203" s="229"/>
      <c r="D203" s="241" t="s">
        <v>137</v>
      </c>
      <c r="E203" s="251" t="s">
        <v>21</v>
      </c>
      <c r="F203" s="252" t="s">
        <v>316</v>
      </c>
      <c r="G203" s="229"/>
      <c r="H203" s="253">
        <v>129.148</v>
      </c>
      <c r="I203" s="233"/>
      <c r="J203" s="229"/>
      <c r="K203" s="229"/>
      <c r="L203" s="234"/>
      <c r="M203" s="235"/>
      <c r="N203" s="236"/>
      <c r="O203" s="236"/>
      <c r="P203" s="236"/>
      <c r="Q203" s="236"/>
      <c r="R203" s="236"/>
      <c r="S203" s="236"/>
      <c r="T203" s="237"/>
      <c r="AT203" s="238" t="s">
        <v>137</v>
      </c>
      <c r="AU203" s="238" t="s">
        <v>75</v>
      </c>
      <c r="AV203" s="13" t="s">
        <v>75</v>
      </c>
      <c r="AW203" s="13" t="s">
        <v>35</v>
      </c>
      <c r="AX203" s="13" t="s">
        <v>78</v>
      </c>
      <c r="AY203" s="238" t="s">
        <v>128</v>
      </c>
    </row>
    <row r="204" spans="2:65" s="1" customFormat="1" ht="31.5" customHeight="1">
      <c r="B204" s="41"/>
      <c r="C204" s="204" t="s">
        <v>275</v>
      </c>
      <c r="D204" s="204" t="s">
        <v>131</v>
      </c>
      <c r="E204" s="205" t="s">
        <v>325</v>
      </c>
      <c r="F204" s="206" t="s">
        <v>326</v>
      </c>
      <c r="G204" s="207" t="s">
        <v>134</v>
      </c>
      <c r="H204" s="208">
        <v>129.148</v>
      </c>
      <c r="I204" s="209"/>
      <c r="J204" s="210">
        <f>ROUND(I204*H204,2)</f>
        <v>0</v>
      </c>
      <c r="K204" s="206" t="s">
        <v>135</v>
      </c>
      <c r="L204" s="61"/>
      <c r="M204" s="211" t="s">
        <v>21</v>
      </c>
      <c r="N204" s="212" t="s">
        <v>43</v>
      </c>
      <c r="O204" s="42"/>
      <c r="P204" s="213">
        <f>O204*H204</f>
        <v>0</v>
      </c>
      <c r="Q204" s="213">
        <v>1.2E-4</v>
      </c>
      <c r="R204" s="213">
        <f>Q204*H204</f>
        <v>1.5497759999999999E-2</v>
      </c>
      <c r="S204" s="213">
        <v>0</v>
      </c>
      <c r="T204" s="214">
        <f>S204*H204</f>
        <v>0</v>
      </c>
      <c r="AR204" s="24" t="s">
        <v>219</v>
      </c>
      <c r="AT204" s="24" t="s">
        <v>131</v>
      </c>
      <c r="AU204" s="24" t="s">
        <v>75</v>
      </c>
      <c r="AY204" s="24" t="s">
        <v>128</v>
      </c>
      <c r="BE204" s="215">
        <f>IF(N204="základní",J204,0)</f>
        <v>0</v>
      </c>
      <c r="BF204" s="215">
        <f>IF(N204="snížená",J204,0)</f>
        <v>0</v>
      </c>
      <c r="BG204" s="215">
        <f>IF(N204="zákl. přenesená",J204,0)</f>
        <v>0</v>
      </c>
      <c r="BH204" s="215">
        <f>IF(N204="sníž. přenesená",J204,0)</f>
        <v>0</v>
      </c>
      <c r="BI204" s="215">
        <f>IF(N204="nulová",J204,0)</f>
        <v>0</v>
      </c>
      <c r="BJ204" s="24" t="s">
        <v>75</v>
      </c>
      <c r="BK204" s="215">
        <f>ROUND(I204*H204,2)</f>
        <v>0</v>
      </c>
      <c r="BL204" s="24" t="s">
        <v>219</v>
      </c>
      <c r="BM204" s="24" t="s">
        <v>327</v>
      </c>
    </row>
    <row r="205" spans="2:65" s="13" customFormat="1">
      <c r="B205" s="228"/>
      <c r="C205" s="229"/>
      <c r="D205" s="241" t="s">
        <v>137</v>
      </c>
      <c r="E205" s="251" t="s">
        <v>21</v>
      </c>
      <c r="F205" s="252" t="s">
        <v>316</v>
      </c>
      <c r="G205" s="229"/>
      <c r="H205" s="253">
        <v>129.148</v>
      </c>
      <c r="I205" s="233"/>
      <c r="J205" s="229"/>
      <c r="K205" s="229"/>
      <c r="L205" s="234"/>
      <c r="M205" s="235"/>
      <c r="N205" s="236"/>
      <c r="O205" s="236"/>
      <c r="P205" s="236"/>
      <c r="Q205" s="236"/>
      <c r="R205" s="236"/>
      <c r="S205" s="236"/>
      <c r="T205" s="237"/>
      <c r="AT205" s="238" t="s">
        <v>137</v>
      </c>
      <c r="AU205" s="238" t="s">
        <v>75</v>
      </c>
      <c r="AV205" s="13" t="s">
        <v>75</v>
      </c>
      <c r="AW205" s="13" t="s">
        <v>35</v>
      </c>
      <c r="AX205" s="13" t="s">
        <v>78</v>
      </c>
      <c r="AY205" s="238" t="s">
        <v>128</v>
      </c>
    </row>
    <row r="206" spans="2:65" s="1" customFormat="1" ht="22.5" customHeight="1">
      <c r="B206" s="41"/>
      <c r="C206" s="204" t="s">
        <v>328</v>
      </c>
      <c r="D206" s="204" t="s">
        <v>131</v>
      </c>
      <c r="E206" s="205" t="s">
        <v>329</v>
      </c>
      <c r="F206" s="206" t="s">
        <v>330</v>
      </c>
      <c r="G206" s="207" t="s">
        <v>134</v>
      </c>
      <c r="H206" s="208">
        <v>42.366</v>
      </c>
      <c r="I206" s="209"/>
      <c r="J206" s="210">
        <f>ROUND(I206*H206,2)</f>
        <v>0</v>
      </c>
      <c r="K206" s="206" t="s">
        <v>135</v>
      </c>
      <c r="L206" s="61"/>
      <c r="M206" s="211" t="s">
        <v>21</v>
      </c>
      <c r="N206" s="212" t="s">
        <v>43</v>
      </c>
      <c r="O206" s="42"/>
      <c r="P206" s="213">
        <f>O206*H206</f>
        <v>0</v>
      </c>
      <c r="Q206" s="213">
        <v>1.01E-3</v>
      </c>
      <c r="R206" s="213">
        <f>Q206*H206</f>
        <v>4.278966E-2</v>
      </c>
      <c r="S206" s="213">
        <v>0</v>
      </c>
      <c r="T206" s="214">
        <f>S206*H206</f>
        <v>0</v>
      </c>
      <c r="AR206" s="24" t="s">
        <v>219</v>
      </c>
      <c r="AT206" s="24" t="s">
        <v>131</v>
      </c>
      <c r="AU206" s="24" t="s">
        <v>75</v>
      </c>
      <c r="AY206" s="24" t="s">
        <v>128</v>
      </c>
      <c r="BE206" s="215">
        <f>IF(N206="základní",J206,0)</f>
        <v>0</v>
      </c>
      <c r="BF206" s="215">
        <f>IF(N206="snížená",J206,0)</f>
        <v>0</v>
      </c>
      <c r="BG206" s="215">
        <f>IF(N206="zákl. přenesená",J206,0)</f>
        <v>0</v>
      </c>
      <c r="BH206" s="215">
        <f>IF(N206="sníž. přenesená",J206,0)</f>
        <v>0</v>
      </c>
      <c r="BI206" s="215">
        <f>IF(N206="nulová",J206,0)</f>
        <v>0</v>
      </c>
      <c r="BJ206" s="24" t="s">
        <v>75</v>
      </c>
      <c r="BK206" s="215">
        <f>ROUND(I206*H206,2)</f>
        <v>0</v>
      </c>
      <c r="BL206" s="24" t="s">
        <v>219</v>
      </c>
      <c r="BM206" s="24" t="s">
        <v>331</v>
      </c>
    </row>
    <row r="207" spans="2:65" s="13" customFormat="1">
      <c r="B207" s="228"/>
      <c r="C207" s="229"/>
      <c r="D207" s="218" t="s">
        <v>137</v>
      </c>
      <c r="E207" s="230" t="s">
        <v>21</v>
      </c>
      <c r="F207" s="231" t="s">
        <v>332</v>
      </c>
      <c r="G207" s="229"/>
      <c r="H207" s="232">
        <v>42.366</v>
      </c>
      <c r="I207" s="233"/>
      <c r="J207" s="229"/>
      <c r="K207" s="229"/>
      <c r="L207" s="234"/>
      <c r="M207" s="269"/>
      <c r="N207" s="270"/>
      <c r="O207" s="270"/>
      <c r="P207" s="270"/>
      <c r="Q207" s="270"/>
      <c r="R207" s="270"/>
      <c r="S207" s="270"/>
      <c r="T207" s="271"/>
      <c r="AT207" s="238" t="s">
        <v>137</v>
      </c>
      <c r="AU207" s="238" t="s">
        <v>75</v>
      </c>
      <c r="AV207" s="13" t="s">
        <v>75</v>
      </c>
      <c r="AW207" s="13" t="s">
        <v>35</v>
      </c>
      <c r="AX207" s="13" t="s">
        <v>78</v>
      </c>
      <c r="AY207" s="238" t="s">
        <v>128</v>
      </c>
    </row>
    <row r="208" spans="2:65" s="1" customFormat="1" ht="6.9" customHeight="1">
      <c r="B208" s="56"/>
      <c r="C208" s="57"/>
      <c r="D208" s="57"/>
      <c r="E208" s="57"/>
      <c r="F208" s="57"/>
      <c r="G208" s="57"/>
      <c r="H208" s="57"/>
      <c r="I208" s="148"/>
      <c r="J208" s="57"/>
      <c r="K208" s="57"/>
      <c r="L208" s="61"/>
    </row>
  </sheetData>
  <sheetProtection algorithmName="SHA-512" hashValue="TVNJB0mjvXm4H7GX601jJF/ouKJs5QS6aN5zhl09oIBtELSB2wBvYarQ9Dxm5clO6fD+kqXjyYLPPoYqSwuM9w==" saltValue="6aEbzLjS2qDjo8RzfmItNA==" spinCount="100000" sheet="1" objects="1" scenarios="1" formatCells="0" formatColumns="0" formatRows="0" sort="0" autoFilter="0"/>
  <autoFilter ref="C90:K207"/>
  <mergeCells count="12">
    <mergeCell ref="G1:H1"/>
    <mergeCell ref="L2:V2"/>
    <mergeCell ref="E49:H49"/>
    <mergeCell ref="E51:H51"/>
    <mergeCell ref="E79:H79"/>
    <mergeCell ref="E81:H81"/>
    <mergeCell ref="E83:H83"/>
    <mergeCell ref="E7:H7"/>
    <mergeCell ref="E9:H9"/>
    <mergeCell ref="E11:H11"/>
    <mergeCell ref="E26:H26"/>
    <mergeCell ref="E47:H47"/>
  </mergeCells>
  <hyperlinks>
    <hyperlink ref="F1:G1" location="C2" display="1) Krycí list soupisu"/>
    <hyperlink ref="G1:H1" location="C58" display="2) Rekapitulace"/>
    <hyperlink ref="J1" location="C9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R94"/>
  <sheetViews>
    <sheetView showGridLines="0" workbookViewId="0">
      <pane ySplit="1" topLeftCell="A77" activePane="bottomLeft" state="frozen"/>
      <selection pane="bottomLeft" activeCell="I84" sqref="I84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120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1"/>
      <c r="B1" s="121"/>
      <c r="C1" s="121"/>
      <c r="D1" s="122" t="s">
        <v>1</v>
      </c>
      <c r="E1" s="121"/>
      <c r="F1" s="123" t="s">
        <v>88</v>
      </c>
      <c r="G1" s="402" t="s">
        <v>89</v>
      </c>
      <c r="H1" s="402"/>
      <c r="I1" s="124"/>
      <c r="J1" s="123" t="s">
        <v>90</v>
      </c>
      <c r="K1" s="122" t="s">
        <v>91</v>
      </c>
      <c r="L1" s="123" t="s">
        <v>92</v>
      </c>
      <c r="M1" s="123"/>
      <c r="N1" s="123"/>
      <c r="O1" s="123"/>
      <c r="P1" s="123"/>
      <c r="Q1" s="123"/>
      <c r="R1" s="123"/>
      <c r="S1" s="123"/>
      <c r="T1" s="123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" customHeight="1">
      <c r="L2" s="384"/>
      <c r="M2" s="384"/>
      <c r="N2" s="384"/>
      <c r="O2" s="384"/>
      <c r="P2" s="384"/>
      <c r="Q2" s="384"/>
      <c r="R2" s="384"/>
      <c r="S2" s="384"/>
      <c r="T2" s="384"/>
      <c r="U2" s="384"/>
      <c r="V2" s="384"/>
      <c r="AT2" s="24" t="s">
        <v>87</v>
      </c>
    </row>
    <row r="3" spans="1:70" ht="6.9" customHeight="1">
      <c r="B3" s="25"/>
      <c r="C3" s="26"/>
      <c r="D3" s="26"/>
      <c r="E3" s="26"/>
      <c r="F3" s="26"/>
      <c r="G3" s="26"/>
      <c r="H3" s="26"/>
      <c r="I3" s="125"/>
      <c r="J3" s="26"/>
      <c r="K3" s="27"/>
      <c r="AT3" s="24" t="s">
        <v>78</v>
      </c>
    </row>
    <row r="4" spans="1:70" ht="36.9" customHeight="1">
      <c r="B4" s="28"/>
      <c r="C4" s="29"/>
      <c r="D4" s="30" t="s">
        <v>93</v>
      </c>
      <c r="E4" s="29"/>
      <c r="F4" s="29"/>
      <c r="G4" s="29"/>
      <c r="H4" s="29"/>
      <c r="I4" s="126"/>
      <c r="J4" s="29"/>
      <c r="K4" s="31"/>
      <c r="M4" s="32" t="s">
        <v>12</v>
      </c>
      <c r="AT4" s="24" t="s">
        <v>6</v>
      </c>
    </row>
    <row r="5" spans="1:70" ht="6.9" customHeight="1">
      <c r="B5" s="28"/>
      <c r="C5" s="29"/>
      <c r="D5" s="29"/>
      <c r="E5" s="29"/>
      <c r="F5" s="29"/>
      <c r="G5" s="29"/>
      <c r="H5" s="29"/>
      <c r="I5" s="126"/>
      <c r="J5" s="29"/>
      <c r="K5" s="31"/>
    </row>
    <row r="6" spans="1:70" ht="13.2">
      <c r="B6" s="28"/>
      <c r="C6" s="29"/>
      <c r="D6" s="37" t="s">
        <v>18</v>
      </c>
      <c r="E6" s="29"/>
      <c r="F6" s="29"/>
      <c r="G6" s="29"/>
      <c r="H6" s="29"/>
      <c r="I6" s="126"/>
      <c r="J6" s="29"/>
      <c r="K6" s="31"/>
    </row>
    <row r="7" spans="1:70" ht="22.5" customHeight="1">
      <c r="B7" s="28"/>
      <c r="C7" s="29"/>
      <c r="D7" s="29"/>
      <c r="E7" s="398" t="str">
        <f>'Rekapitulace stavby'!K6</f>
        <v>Opravy ostatní - Chrudim, Čs.partyzánů 8</v>
      </c>
      <c r="F7" s="399"/>
      <c r="G7" s="399"/>
      <c r="H7" s="399"/>
      <c r="I7" s="126"/>
      <c r="J7" s="29"/>
      <c r="K7" s="31"/>
    </row>
    <row r="8" spans="1:70" s="1" customFormat="1" ht="13.2">
      <c r="B8" s="41"/>
      <c r="C8" s="42"/>
      <c r="D8" s="37" t="s">
        <v>94</v>
      </c>
      <c r="E8" s="42"/>
      <c r="F8" s="42"/>
      <c r="G8" s="42"/>
      <c r="H8" s="42"/>
      <c r="I8" s="127"/>
      <c r="J8" s="42"/>
      <c r="K8" s="45"/>
    </row>
    <row r="9" spans="1:70" s="1" customFormat="1" ht="36.9" customHeight="1">
      <c r="B9" s="41"/>
      <c r="C9" s="42"/>
      <c r="D9" s="42"/>
      <c r="E9" s="401" t="s">
        <v>333</v>
      </c>
      <c r="F9" s="400"/>
      <c r="G9" s="400"/>
      <c r="H9" s="400"/>
      <c r="I9" s="127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27"/>
      <c r="J10" s="42"/>
      <c r="K10" s="45"/>
    </row>
    <row r="11" spans="1:70" s="1" customFormat="1" ht="14.4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28" t="s">
        <v>22</v>
      </c>
      <c r="J11" s="35" t="s">
        <v>21</v>
      </c>
      <c r="K11" s="45"/>
    </row>
    <row r="12" spans="1:70" s="1" customFormat="1" ht="14.4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28" t="s">
        <v>25</v>
      </c>
      <c r="J12" s="129" t="str">
        <f>'Rekapitulace stavby'!AN8</f>
        <v>18. 7. 2017</v>
      </c>
      <c r="K12" s="45"/>
    </row>
    <row r="13" spans="1:70" s="1" customFormat="1" ht="10.95" customHeight="1">
      <c r="B13" s="41"/>
      <c r="C13" s="42"/>
      <c r="D13" s="42"/>
      <c r="E13" s="42"/>
      <c r="F13" s="42"/>
      <c r="G13" s="42"/>
      <c r="H13" s="42"/>
      <c r="I13" s="127"/>
      <c r="J13" s="42"/>
      <c r="K13" s="45"/>
    </row>
    <row r="14" spans="1:70" s="1" customFormat="1" ht="14.4" customHeight="1">
      <c r="B14" s="41"/>
      <c r="C14" s="42"/>
      <c r="D14" s="37" t="s">
        <v>27</v>
      </c>
      <c r="E14" s="42"/>
      <c r="F14" s="42"/>
      <c r="G14" s="42"/>
      <c r="H14" s="42"/>
      <c r="I14" s="128" t="s">
        <v>28</v>
      </c>
      <c r="J14" s="35" t="s">
        <v>21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28" t="s">
        <v>30</v>
      </c>
      <c r="J15" s="35" t="s">
        <v>21</v>
      </c>
      <c r="K15" s="45"/>
    </row>
    <row r="16" spans="1:70" s="1" customFormat="1" ht="6.9" customHeight="1">
      <c r="B16" s="41"/>
      <c r="C16" s="42"/>
      <c r="D16" s="42"/>
      <c r="E16" s="42"/>
      <c r="F16" s="42"/>
      <c r="G16" s="42"/>
      <c r="H16" s="42"/>
      <c r="I16" s="127"/>
      <c r="J16" s="42"/>
      <c r="K16" s="45"/>
    </row>
    <row r="17" spans="2:11" s="1" customFormat="1" ht="14.4" customHeight="1">
      <c r="B17" s="41"/>
      <c r="C17" s="42"/>
      <c r="D17" s="37" t="s">
        <v>31</v>
      </c>
      <c r="E17" s="42"/>
      <c r="F17" s="42"/>
      <c r="G17" s="42"/>
      <c r="H17" s="42"/>
      <c r="I17" s="128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28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" customHeight="1">
      <c r="B19" s="41"/>
      <c r="C19" s="42"/>
      <c r="D19" s="42"/>
      <c r="E19" s="42"/>
      <c r="F19" s="42"/>
      <c r="G19" s="42"/>
      <c r="H19" s="42"/>
      <c r="I19" s="127"/>
      <c r="J19" s="42"/>
      <c r="K19" s="45"/>
    </row>
    <row r="20" spans="2:11" s="1" customFormat="1" ht="14.4" customHeight="1">
      <c r="B20" s="41"/>
      <c r="C20" s="42"/>
      <c r="D20" s="37" t="s">
        <v>33</v>
      </c>
      <c r="E20" s="42"/>
      <c r="F20" s="42"/>
      <c r="G20" s="42"/>
      <c r="H20" s="42"/>
      <c r="I20" s="128" t="s">
        <v>28</v>
      </c>
      <c r="J20" s="35" t="s">
        <v>21</v>
      </c>
      <c r="K20" s="45"/>
    </row>
    <row r="21" spans="2:11" s="1" customFormat="1" ht="18" customHeight="1">
      <c r="B21" s="41"/>
      <c r="C21" s="42"/>
      <c r="D21" s="42"/>
      <c r="E21" s="35" t="s">
        <v>34</v>
      </c>
      <c r="F21" s="42"/>
      <c r="G21" s="42"/>
      <c r="H21" s="42"/>
      <c r="I21" s="128" t="s">
        <v>30</v>
      </c>
      <c r="J21" s="35" t="s">
        <v>21</v>
      </c>
      <c r="K21" s="45"/>
    </row>
    <row r="22" spans="2:11" s="1" customFormat="1" ht="6.9" customHeight="1">
      <c r="B22" s="41"/>
      <c r="C22" s="42"/>
      <c r="D22" s="42"/>
      <c r="E22" s="42"/>
      <c r="F22" s="42"/>
      <c r="G22" s="42"/>
      <c r="H22" s="42"/>
      <c r="I22" s="127"/>
      <c r="J22" s="42"/>
      <c r="K22" s="45"/>
    </row>
    <row r="23" spans="2:11" s="1" customFormat="1" ht="14.4" customHeight="1">
      <c r="B23" s="41"/>
      <c r="C23" s="42"/>
      <c r="D23" s="37" t="s">
        <v>36</v>
      </c>
      <c r="E23" s="42"/>
      <c r="F23" s="42"/>
      <c r="G23" s="42"/>
      <c r="H23" s="42"/>
      <c r="I23" s="127"/>
      <c r="J23" s="42"/>
      <c r="K23" s="45"/>
    </row>
    <row r="24" spans="2:11" s="7" customFormat="1" ht="22.5" customHeight="1">
      <c r="B24" s="130"/>
      <c r="C24" s="131"/>
      <c r="D24" s="131"/>
      <c r="E24" s="361" t="s">
        <v>21</v>
      </c>
      <c r="F24" s="361"/>
      <c r="G24" s="361"/>
      <c r="H24" s="361"/>
      <c r="I24" s="132"/>
      <c r="J24" s="131"/>
      <c r="K24" s="133"/>
    </row>
    <row r="25" spans="2:11" s="1" customFormat="1" ht="6.9" customHeight="1">
      <c r="B25" s="41"/>
      <c r="C25" s="42"/>
      <c r="D25" s="42"/>
      <c r="E25" s="42"/>
      <c r="F25" s="42"/>
      <c r="G25" s="42"/>
      <c r="H25" s="42"/>
      <c r="I25" s="127"/>
      <c r="J25" s="42"/>
      <c r="K25" s="45"/>
    </row>
    <row r="26" spans="2:11" s="1" customFormat="1" ht="6.9" customHeight="1">
      <c r="B26" s="41"/>
      <c r="C26" s="42"/>
      <c r="D26" s="85"/>
      <c r="E26" s="85"/>
      <c r="F26" s="85"/>
      <c r="G26" s="85"/>
      <c r="H26" s="85"/>
      <c r="I26" s="134"/>
      <c r="J26" s="85"/>
      <c r="K26" s="135"/>
    </row>
    <row r="27" spans="2:11" s="1" customFormat="1" ht="25.35" customHeight="1">
      <c r="B27" s="41"/>
      <c r="C27" s="42"/>
      <c r="D27" s="136" t="s">
        <v>37</v>
      </c>
      <c r="E27" s="42"/>
      <c r="F27" s="42"/>
      <c r="G27" s="42"/>
      <c r="H27" s="42"/>
      <c r="I27" s="127"/>
      <c r="J27" s="137">
        <f>ROUND(J80,2)</f>
        <v>0</v>
      </c>
      <c r="K27" s="45"/>
    </row>
    <row r="28" spans="2:11" s="1" customFormat="1" ht="6.9" customHeight="1">
      <c r="B28" s="41"/>
      <c r="C28" s="42"/>
      <c r="D28" s="85"/>
      <c r="E28" s="85"/>
      <c r="F28" s="85"/>
      <c r="G28" s="85"/>
      <c r="H28" s="85"/>
      <c r="I28" s="134"/>
      <c r="J28" s="85"/>
      <c r="K28" s="135"/>
    </row>
    <row r="29" spans="2:11" s="1" customFormat="1" ht="14.4" customHeight="1">
      <c r="B29" s="41"/>
      <c r="C29" s="42"/>
      <c r="D29" s="42"/>
      <c r="E29" s="42"/>
      <c r="F29" s="46" t="s">
        <v>39</v>
      </c>
      <c r="G29" s="42"/>
      <c r="H29" s="42"/>
      <c r="I29" s="138" t="s">
        <v>38</v>
      </c>
      <c r="J29" s="46" t="s">
        <v>40</v>
      </c>
      <c r="K29" s="45"/>
    </row>
    <row r="30" spans="2:11" s="1" customFormat="1" ht="14.4" customHeight="1">
      <c r="B30" s="41"/>
      <c r="C30" s="42"/>
      <c r="D30" s="49" t="s">
        <v>41</v>
      </c>
      <c r="E30" s="49" t="s">
        <v>42</v>
      </c>
      <c r="F30" s="139">
        <f>ROUND(SUM(BE80:BE93), 2)</f>
        <v>0</v>
      </c>
      <c r="G30" s="42"/>
      <c r="H30" s="42"/>
      <c r="I30" s="140">
        <v>0.21</v>
      </c>
      <c r="J30" s="139">
        <f>ROUND(ROUND((SUM(BE80:BE93)), 2)*I30, 2)</f>
        <v>0</v>
      </c>
      <c r="K30" s="45"/>
    </row>
    <row r="31" spans="2:11" s="1" customFormat="1" ht="14.4" customHeight="1">
      <c r="B31" s="41"/>
      <c r="C31" s="42"/>
      <c r="D31" s="42"/>
      <c r="E31" s="49" t="s">
        <v>43</v>
      </c>
      <c r="F31" s="139">
        <f>ROUND(SUM(BF80:BF93), 2)</f>
        <v>0</v>
      </c>
      <c r="G31" s="42"/>
      <c r="H31" s="42"/>
      <c r="I31" s="140">
        <v>0.15</v>
      </c>
      <c r="J31" s="139">
        <f>ROUND(ROUND((SUM(BF80:BF93)), 2)*I31, 2)</f>
        <v>0</v>
      </c>
      <c r="K31" s="45"/>
    </row>
    <row r="32" spans="2:11" s="1" customFormat="1" ht="14.4" hidden="1" customHeight="1">
      <c r="B32" s="41"/>
      <c r="C32" s="42"/>
      <c r="D32" s="42"/>
      <c r="E32" s="49" t="s">
        <v>44</v>
      </c>
      <c r="F32" s="139">
        <f>ROUND(SUM(BG80:BG93), 2)</f>
        <v>0</v>
      </c>
      <c r="G32" s="42"/>
      <c r="H32" s="42"/>
      <c r="I32" s="140">
        <v>0.21</v>
      </c>
      <c r="J32" s="139">
        <v>0</v>
      </c>
      <c r="K32" s="45"/>
    </row>
    <row r="33" spans="2:11" s="1" customFormat="1" ht="14.4" hidden="1" customHeight="1">
      <c r="B33" s="41"/>
      <c r="C33" s="42"/>
      <c r="D33" s="42"/>
      <c r="E33" s="49" t="s">
        <v>45</v>
      </c>
      <c r="F33" s="139">
        <f>ROUND(SUM(BH80:BH93), 2)</f>
        <v>0</v>
      </c>
      <c r="G33" s="42"/>
      <c r="H33" s="42"/>
      <c r="I33" s="140">
        <v>0.15</v>
      </c>
      <c r="J33" s="139">
        <v>0</v>
      </c>
      <c r="K33" s="45"/>
    </row>
    <row r="34" spans="2:11" s="1" customFormat="1" ht="14.4" hidden="1" customHeight="1">
      <c r="B34" s="41"/>
      <c r="C34" s="42"/>
      <c r="D34" s="42"/>
      <c r="E34" s="49" t="s">
        <v>46</v>
      </c>
      <c r="F34" s="139">
        <f>ROUND(SUM(BI80:BI93), 2)</f>
        <v>0</v>
      </c>
      <c r="G34" s="42"/>
      <c r="H34" s="42"/>
      <c r="I34" s="140">
        <v>0</v>
      </c>
      <c r="J34" s="139">
        <v>0</v>
      </c>
      <c r="K34" s="45"/>
    </row>
    <row r="35" spans="2:11" s="1" customFormat="1" ht="6.9" customHeight="1">
      <c r="B35" s="41"/>
      <c r="C35" s="42"/>
      <c r="D35" s="42"/>
      <c r="E35" s="42"/>
      <c r="F35" s="42"/>
      <c r="G35" s="42"/>
      <c r="H35" s="42"/>
      <c r="I35" s="127"/>
      <c r="J35" s="42"/>
      <c r="K35" s="45"/>
    </row>
    <row r="36" spans="2:11" s="1" customFormat="1" ht="25.35" customHeight="1">
      <c r="B36" s="41"/>
      <c r="C36" s="141"/>
      <c r="D36" s="142" t="s">
        <v>47</v>
      </c>
      <c r="E36" s="79"/>
      <c r="F36" s="79"/>
      <c r="G36" s="143" t="s">
        <v>48</v>
      </c>
      <c r="H36" s="144" t="s">
        <v>49</v>
      </c>
      <c r="I36" s="145"/>
      <c r="J36" s="146">
        <f>SUM(J27:J34)</f>
        <v>0</v>
      </c>
      <c r="K36" s="147"/>
    </row>
    <row r="37" spans="2:11" s="1" customFormat="1" ht="14.4" customHeight="1">
      <c r="B37" s="56"/>
      <c r="C37" s="57"/>
      <c r="D37" s="57"/>
      <c r="E37" s="57"/>
      <c r="F37" s="57"/>
      <c r="G37" s="57"/>
      <c r="H37" s="57"/>
      <c r="I37" s="148"/>
      <c r="J37" s="57"/>
      <c r="K37" s="58"/>
    </row>
    <row r="41" spans="2:11" s="1" customFormat="1" ht="6.9" customHeight="1">
      <c r="B41" s="149"/>
      <c r="C41" s="150"/>
      <c r="D41" s="150"/>
      <c r="E41" s="150"/>
      <c r="F41" s="150"/>
      <c r="G41" s="150"/>
      <c r="H41" s="150"/>
      <c r="I41" s="151"/>
      <c r="J41" s="150"/>
      <c r="K41" s="152"/>
    </row>
    <row r="42" spans="2:11" s="1" customFormat="1" ht="36.9" customHeight="1">
      <c r="B42" s="41"/>
      <c r="C42" s="30" t="s">
        <v>98</v>
      </c>
      <c r="D42" s="42"/>
      <c r="E42" s="42"/>
      <c r="F42" s="42"/>
      <c r="G42" s="42"/>
      <c r="H42" s="42"/>
      <c r="I42" s="127"/>
      <c r="J42" s="42"/>
      <c r="K42" s="45"/>
    </row>
    <row r="43" spans="2:11" s="1" customFormat="1" ht="6.9" customHeight="1">
      <c r="B43" s="41"/>
      <c r="C43" s="42"/>
      <c r="D43" s="42"/>
      <c r="E43" s="42"/>
      <c r="F43" s="42"/>
      <c r="G43" s="42"/>
      <c r="H43" s="42"/>
      <c r="I43" s="127"/>
      <c r="J43" s="42"/>
      <c r="K43" s="45"/>
    </row>
    <row r="44" spans="2:11" s="1" customFormat="1" ht="14.4" customHeight="1">
      <c r="B44" s="41"/>
      <c r="C44" s="37" t="s">
        <v>18</v>
      </c>
      <c r="D44" s="42"/>
      <c r="E44" s="42"/>
      <c r="F44" s="42"/>
      <c r="G44" s="42"/>
      <c r="H44" s="42"/>
      <c r="I44" s="127"/>
      <c r="J44" s="42"/>
      <c r="K44" s="45"/>
    </row>
    <row r="45" spans="2:11" s="1" customFormat="1" ht="22.5" customHeight="1">
      <c r="B45" s="41"/>
      <c r="C45" s="42"/>
      <c r="D45" s="42"/>
      <c r="E45" s="398" t="str">
        <f>E7</f>
        <v>Opravy ostatní - Chrudim, Čs.partyzánů 8</v>
      </c>
      <c r="F45" s="399"/>
      <c r="G45" s="399"/>
      <c r="H45" s="399"/>
      <c r="I45" s="127"/>
      <c r="J45" s="42"/>
      <c r="K45" s="45"/>
    </row>
    <row r="46" spans="2:11" s="1" customFormat="1" ht="14.4" customHeight="1">
      <c r="B46" s="41"/>
      <c r="C46" s="37" t="s">
        <v>94</v>
      </c>
      <c r="D46" s="42"/>
      <c r="E46" s="42"/>
      <c r="F46" s="42"/>
      <c r="G46" s="42"/>
      <c r="H46" s="42"/>
      <c r="I46" s="127"/>
      <c r="J46" s="42"/>
      <c r="K46" s="45"/>
    </row>
    <row r="47" spans="2:11" s="1" customFormat="1" ht="23.25" customHeight="1">
      <c r="B47" s="41"/>
      <c r="C47" s="42"/>
      <c r="D47" s="42"/>
      <c r="E47" s="401" t="str">
        <f>E9</f>
        <v>4 - Vedlejší rozpočtové náklady</v>
      </c>
      <c r="F47" s="400"/>
      <c r="G47" s="400"/>
      <c r="H47" s="400"/>
      <c r="I47" s="127"/>
      <c r="J47" s="42"/>
      <c r="K47" s="45"/>
    </row>
    <row r="48" spans="2:11" s="1" customFormat="1" ht="6.9" customHeight="1">
      <c r="B48" s="41"/>
      <c r="C48" s="42"/>
      <c r="D48" s="42"/>
      <c r="E48" s="42"/>
      <c r="F48" s="42"/>
      <c r="G48" s="42"/>
      <c r="H48" s="42"/>
      <c r="I48" s="127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 xml:space="preserve"> </v>
      </c>
      <c r="G49" s="42"/>
      <c r="H49" s="42"/>
      <c r="I49" s="128" t="s">
        <v>25</v>
      </c>
      <c r="J49" s="129" t="str">
        <f>IF(J12="","",J12)</f>
        <v>18. 7. 2017</v>
      </c>
      <c r="K49" s="45"/>
    </row>
    <row r="50" spans="2:47" s="1" customFormat="1" ht="6.9" customHeight="1">
      <c r="B50" s="41"/>
      <c r="C50" s="42"/>
      <c r="D50" s="42"/>
      <c r="E50" s="42"/>
      <c r="F50" s="42"/>
      <c r="G50" s="42"/>
      <c r="H50" s="42"/>
      <c r="I50" s="127"/>
      <c r="J50" s="42"/>
      <c r="K50" s="45"/>
    </row>
    <row r="51" spans="2:47" s="1" customFormat="1" ht="13.2">
      <c r="B51" s="41"/>
      <c r="C51" s="37" t="s">
        <v>27</v>
      </c>
      <c r="D51" s="42"/>
      <c r="E51" s="42"/>
      <c r="F51" s="35" t="str">
        <f>E15</f>
        <v>MěÚ Chrudim,odbor investic,Resselovo nám.77</v>
      </c>
      <c r="G51" s="42"/>
      <c r="H51" s="42"/>
      <c r="I51" s="128" t="s">
        <v>33</v>
      </c>
      <c r="J51" s="35" t="str">
        <f>E21</f>
        <v>CODE s.r.o. Pardubice</v>
      </c>
      <c r="K51" s="45"/>
    </row>
    <row r="52" spans="2:47" s="1" customFormat="1" ht="14.4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27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27"/>
      <c r="J53" s="42"/>
      <c r="K53" s="45"/>
    </row>
    <row r="54" spans="2:47" s="1" customFormat="1" ht="29.25" customHeight="1">
      <c r="B54" s="41"/>
      <c r="C54" s="153" t="s">
        <v>99</v>
      </c>
      <c r="D54" s="141"/>
      <c r="E54" s="141"/>
      <c r="F54" s="141"/>
      <c r="G54" s="141"/>
      <c r="H54" s="141"/>
      <c r="I54" s="154"/>
      <c r="J54" s="155" t="s">
        <v>100</v>
      </c>
      <c r="K54" s="156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27"/>
      <c r="J55" s="42"/>
      <c r="K55" s="45"/>
    </row>
    <row r="56" spans="2:47" s="1" customFormat="1" ht="29.25" customHeight="1">
      <c r="B56" s="41"/>
      <c r="C56" s="157" t="s">
        <v>101</v>
      </c>
      <c r="D56" s="42"/>
      <c r="E56" s="42"/>
      <c r="F56" s="42"/>
      <c r="G56" s="42"/>
      <c r="H56" s="42"/>
      <c r="I56" s="127"/>
      <c r="J56" s="137">
        <f>J80</f>
        <v>0</v>
      </c>
      <c r="K56" s="45"/>
      <c r="AU56" s="24" t="s">
        <v>102</v>
      </c>
    </row>
    <row r="57" spans="2:47" s="8" customFormat="1" ht="24.9" customHeight="1">
      <c r="B57" s="158"/>
      <c r="C57" s="159"/>
      <c r="D57" s="160" t="s">
        <v>334</v>
      </c>
      <c r="E57" s="161"/>
      <c r="F57" s="161"/>
      <c r="G57" s="161"/>
      <c r="H57" s="161"/>
      <c r="I57" s="162"/>
      <c r="J57" s="163">
        <f>J81</f>
        <v>0</v>
      </c>
      <c r="K57" s="164"/>
    </row>
    <row r="58" spans="2:47" s="9" customFormat="1" ht="19.95" customHeight="1">
      <c r="B58" s="165"/>
      <c r="C58" s="166"/>
      <c r="D58" s="167" t="s">
        <v>335</v>
      </c>
      <c r="E58" s="168"/>
      <c r="F58" s="168"/>
      <c r="G58" s="168"/>
      <c r="H58" s="168"/>
      <c r="I58" s="169"/>
      <c r="J58" s="170">
        <f>J82</f>
        <v>0</v>
      </c>
      <c r="K58" s="171"/>
    </row>
    <row r="59" spans="2:47" s="9" customFormat="1" ht="19.95" customHeight="1">
      <c r="B59" s="165"/>
      <c r="C59" s="166"/>
      <c r="D59" s="167" t="s">
        <v>336</v>
      </c>
      <c r="E59" s="168"/>
      <c r="F59" s="168"/>
      <c r="G59" s="168"/>
      <c r="H59" s="168"/>
      <c r="I59" s="169"/>
      <c r="J59" s="170">
        <f>J84</f>
        <v>0</v>
      </c>
      <c r="K59" s="171"/>
    </row>
    <row r="60" spans="2:47" s="9" customFormat="1" ht="19.95" customHeight="1">
      <c r="B60" s="165"/>
      <c r="C60" s="166"/>
      <c r="D60" s="167" t="s">
        <v>337</v>
      </c>
      <c r="E60" s="168"/>
      <c r="F60" s="168"/>
      <c r="G60" s="168"/>
      <c r="H60" s="168"/>
      <c r="I60" s="169"/>
      <c r="J60" s="170">
        <f>J91</f>
        <v>0</v>
      </c>
      <c r="K60" s="171"/>
    </row>
    <row r="61" spans="2:47" s="1" customFormat="1" ht="21.75" customHeight="1">
      <c r="B61" s="41"/>
      <c r="C61" s="42"/>
      <c r="D61" s="42"/>
      <c r="E61" s="42"/>
      <c r="F61" s="42"/>
      <c r="G61" s="42"/>
      <c r="H61" s="42"/>
      <c r="I61" s="127"/>
      <c r="J61" s="42"/>
      <c r="K61" s="45"/>
    </row>
    <row r="62" spans="2:47" s="1" customFormat="1" ht="6.9" customHeight="1">
      <c r="B62" s="56"/>
      <c r="C62" s="57"/>
      <c r="D62" s="57"/>
      <c r="E62" s="57"/>
      <c r="F62" s="57"/>
      <c r="G62" s="57"/>
      <c r="H62" s="57"/>
      <c r="I62" s="148"/>
      <c r="J62" s="57"/>
      <c r="K62" s="58"/>
    </row>
    <row r="66" spans="2:63" s="1" customFormat="1" ht="6.9" customHeight="1">
      <c r="B66" s="59"/>
      <c r="C66" s="60"/>
      <c r="D66" s="60"/>
      <c r="E66" s="60"/>
      <c r="F66" s="60"/>
      <c r="G66" s="60"/>
      <c r="H66" s="60"/>
      <c r="I66" s="151"/>
      <c r="J66" s="60"/>
      <c r="K66" s="60"/>
      <c r="L66" s="61"/>
    </row>
    <row r="67" spans="2:63" s="1" customFormat="1" ht="36.9" customHeight="1">
      <c r="B67" s="41"/>
      <c r="C67" s="62" t="s">
        <v>112</v>
      </c>
      <c r="D67" s="63"/>
      <c r="E67" s="63"/>
      <c r="F67" s="63"/>
      <c r="G67" s="63"/>
      <c r="H67" s="63"/>
      <c r="I67" s="172"/>
      <c r="J67" s="63"/>
      <c r="K67" s="63"/>
      <c r="L67" s="61"/>
    </row>
    <row r="68" spans="2:63" s="1" customFormat="1" ht="6.9" customHeight="1">
      <c r="B68" s="41"/>
      <c r="C68" s="63"/>
      <c r="D68" s="63"/>
      <c r="E68" s="63"/>
      <c r="F68" s="63"/>
      <c r="G68" s="63"/>
      <c r="H68" s="63"/>
      <c r="I68" s="172"/>
      <c r="J68" s="63"/>
      <c r="K68" s="63"/>
      <c r="L68" s="61"/>
    </row>
    <row r="69" spans="2:63" s="1" customFormat="1" ht="14.4" customHeight="1">
      <c r="B69" s="41"/>
      <c r="C69" s="65" t="s">
        <v>18</v>
      </c>
      <c r="D69" s="63"/>
      <c r="E69" s="63"/>
      <c r="F69" s="63"/>
      <c r="G69" s="63"/>
      <c r="H69" s="63"/>
      <c r="I69" s="172"/>
      <c r="J69" s="63"/>
      <c r="K69" s="63"/>
      <c r="L69" s="61"/>
    </row>
    <row r="70" spans="2:63" s="1" customFormat="1" ht="22.5" customHeight="1">
      <c r="B70" s="41"/>
      <c r="C70" s="63"/>
      <c r="D70" s="63"/>
      <c r="E70" s="396" t="str">
        <f>E7</f>
        <v>Opravy ostatní - Chrudim, Čs.partyzánů 8</v>
      </c>
      <c r="F70" s="403"/>
      <c r="G70" s="403"/>
      <c r="H70" s="403"/>
      <c r="I70" s="172"/>
      <c r="J70" s="63"/>
      <c r="K70" s="63"/>
      <c r="L70" s="61"/>
    </row>
    <row r="71" spans="2:63" s="1" customFormat="1" ht="14.4" customHeight="1">
      <c r="B71" s="41"/>
      <c r="C71" s="65" t="s">
        <v>94</v>
      </c>
      <c r="D71" s="63"/>
      <c r="E71" s="63"/>
      <c r="F71" s="63"/>
      <c r="G71" s="63"/>
      <c r="H71" s="63"/>
      <c r="I71" s="172"/>
      <c r="J71" s="63"/>
      <c r="K71" s="63"/>
      <c r="L71" s="61"/>
    </row>
    <row r="72" spans="2:63" s="1" customFormat="1" ht="23.25" customHeight="1">
      <c r="B72" s="41"/>
      <c r="C72" s="63"/>
      <c r="D72" s="63"/>
      <c r="E72" s="394" t="str">
        <f>E9</f>
        <v>4 - Vedlejší rozpočtové náklady</v>
      </c>
      <c r="F72" s="397"/>
      <c r="G72" s="397"/>
      <c r="H72" s="397"/>
      <c r="I72" s="172"/>
      <c r="J72" s="63"/>
      <c r="K72" s="63"/>
      <c r="L72" s="61"/>
    </row>
    <row r="73" spans="2:63" s="1" customFormat="1" ht="6.9" customHeight="1">
      <c r="B73" s="41"/>
      <c r="C73" s="63"/>
      <c r="D73" s="63"/>
      <c r="E73" s="63"/>
      <c r="F73" s="63"/>
      <c r="G73" s="63"/>
      <c r="H73" s="63"/>
      <c r="I73" s="172"/>
      <c r="J73" s="63"/>
      <c r="K73" s="63"/>
      <c r="L73" s="61"/>
    </row>
    <row r="74" spans="2:63" s="1" customFormat="1" ht="18" customHeight="1">
      <c r="B74" s="41"/>
      <c r="C74" s="65" t="s">
        <v>23</v>
      </c>
      <c r="D74" s="63"/>
      <c r="E74" s="63"/>
      <c r="F74" s="175" t="str">
        <f>F12</f>
        <v xml:space="preserve"> </v>
      </c>
      <c r="G74" s="63"/>
      <c r="H74" s="63"/>
      <c r="I74" s="176" t="s">
        <v>25</v>
      </c>
      <c r="J74" s="73" t="str">
        <f>IF(J12="","",J12)</f>
        <v>18. 7. 2017</v>
      </c>
      <c r="K74" s="63"/>
      <c r="L74" s="61"/>
    </row>
    <row r="75" spans="2:63" s="1" customFormat="1" ht="6.9" customHeight="1">
      <c r="B75" s="41"/>
      <c r="C75" s="63"/>
      <c r="D75" s="63"/>
      <c r="E75" s="63"/>
      <c r="F75" s="63"/>
      <c r="G75" s="63"/>
      <c r="H75" s="63"/>
      <c r="I75" s="172"/>
      <c r="J75" s="63"/>
      <c r="K75" s="63"/>
      <c r="L75" s="61"/>
    </row>
    <row r="76" spans="2:63" s="1" customFormat="1" ht="13.2">
      <c r="B76" s="41"/>
      <c r="C76" s="65" t="s">
        <v>27</v>
      </c>
      <c r="D76" s="63"/>
      <c r="E76" s="63"/>
      <c r="F76" s="175" t="str">
        <f>E15</f>
        <v>MěÚ Chrudim,odbor investic,Resselovo nám.77</v>
      </c>
      <c r="G76" s="63"/>
      <c r="H76" s="63"/>
      <c r="I76" s="176" t="s">
        <v>33</v>
      </c>
      <c r="J76" s="175" t="str">
        <f>E21</f>
        <v>CODE s.r.o. Pardubice</v>
      </c>
      <c r="K76" s="63"/>
      <c r="L76" s="61"/>
    </row>
    <row r="77" spans="2:63" s="1" customFormat="1" ht="14.4" customHeight="1">
      <c r="B77" s="41"/>
      <c r="C77" s="65" t="s">
        <v>31</v>
      </c>
      <c r="D77" s="63"/>
      <c r="E77" s="63"/>
      <c r="F77" s="175" t="str">
        <f>IF(E18="","",E18)</f>
        <v/>
      </c>
      <c r="G77" s="63"/>
      <c r="H77" s="63"/>
      <c r="I77" s="172"/>
      <c r="J77" s="63"/>
      <c r="K77" s="63"/>
      <c r="L77" s="61"/>
    </row>
    <row r="78" spans="2:63" s="1" customFormat="1" ht="10.35" customHeight="1">
      <c r="B78" s="41"/>
      <c r="C78" s="63"/>
      <c r="D78" s="63"/>
      <c r="E78" s="63"/>
      <c r="F78" s="63"/>
      <c r="G78" s="63"/>
      <c r="H78" s="63"/>
      <c r="I78" s="172"/>
      <c r="J78" s="63"/>
      <c r="K78" s="63"/>
      <c r="L78" s="61"/>
    </row>
    <row r="79" spans="2:63" s="10" customFormat="1" ht="29.25" customHeight="1">
      <c r="B79" s="177"/>
      <c r="C79" s="178" t="s">
        <v>113</v>
      </c>
      <c r="D79" s="179" t="s">
        <v>56</v>
      </c>
      <c r="E79" s="179" t="s">
        <v>52</v>
      </c>
      <c r="F79" s="179" t="s">
        <v>114</v>
      </c>
      <c r="G79" s="179" t="s">
        <v>115</v>
      </c>
      <c r="H79" s="179" t="s">
        <v>116</v>
      </c>
      <c r="I79" s="180" t="s">
        <v>117</v>
      </c>
      <c r="J79" s="179" t="s">
        <v>100</v>
      </c>
      <c r="K79" s="181" t="s">
        <v>118</v>
      </c>
      <c r="L79" s="182"/>
      <c r="M79" s="81" t="s">
        <v>119</v>
      </c>
      <c r="N79" s="82" t="s">
        <v>41</v>
      </c>
      <c r="O79" s="82" t="s">
        <v>120</v>
      </c>
      <c r="P79" s="82" t="s">
        <v>121</v>
      </c>
      <c r="Q79" s="82" t="s">
        <v>122</v>
      </c>
      <c r="R79" s="82" t="s">
        <v>123</v>
      </c>
      <c r="S79" s="82" t="s">
        <v>124</v>
      </c>
      <c r="T79" s="83" t="s">
        <v>125</v>
      </c>
    </row>
    <row r="80" spans="2:63" s="1" customFormat="1" ht="29.25" customHeight="1">
      <c r="B80" s="41"/>
      <c r="C80" s="87" t="s">
        <v>101</v>
      </c>
      <c r="D80" s="63"/>
      <c r="E80" s="63"/>
      <c r="F80" s="63"/>
      <c r="G80" s="63"/>
      <c r="H80" s="63"/>
      <c r="I80" s="172"/>
      <c r="J80" s="183">
        <f>BK80</f>
        <v>0</v>
      </c>
      <c r="K80" s="63"/>
      <c r="L80" s="61"/>
      <c r="M80" s="84"/>
      <c r="N80" s="85"/>
      <c r="O80" s="85"/>
      <c r="P80" s="184">
        <f>P81</f>
        <v>0</v>
      </c>
      <c r="Q80" s="85"/>
      <c r="R80" s="184">
        <f>R81</f>
        <v>0</v>
      </c>
      <c r="S80" s="85"/>
      <c r="T80" s="185">
        <f>T81</f>
        <v>0</v>
      </c>
      <c r="AT80" s="24" t="s">
        <v>70</v>
      </c>
      <c r="AU80" s="24" t="s">
        <v>102</v>
      </c>
      <c r="BK80" s="186">
        <f>BK81</f>
        <v>0</v>
      </c>
    </row>
    <row r="81" spans="2:65" s="11" customFormat="1" ht="37.35" customHeight="1">
      <c r="B81" s="187"/>
      <c r="C81" s="188"/>
      <c r="D81" s="189" t="s">
        <v>70</v>
      </c>
      <c r="E81" s="190" t="s">
        <v>338</v>
      </c>
      <c r="F81" s="190" t="s">
        <v>86</v>
      </c>
      <c r="G81" s="188"/>
      <c r="H81" s="188"/>
      <c r="I81" s="191"/>
      <c r="J81" s="192">
        <f>BK81</f>
        <v>0</v>
      </c>
      <c r="K81" s="188"/>
      <c r="L81" s="193"/>
      <c r="M81" s="194"/>
      <c r="N81" s="195"/>
      <c r="O81" s="195"/>
      <c r="P81" s="196">
        <f>P82+P84+P91</f>
        <v>0</v>
      </c>
      <c r="Q81" s="195"/>
      <c r="R81" s="196">
        <f>R82+R84+R91</f>
        <v>0</v>
      </c>
      <c r="S81" s="195"/>
      <c r="T81" s="197">
        <f>T82+T84+T91</f>
        <v>0</v>
      </c>
      <c r="AR81" s="198" t="s">
        <v>175</v>
      </c>
      <c r="AT81" s="199" t="s">
        <v>70</v>
      </c>
      <c r="AU81" s="199" t="s">
        <v>71</v>
      </c>
      <c r="AY81" s="198" t="s">
        <v>128</v>
      </c>
      <c r="BK81" s="200">
        <f>BK82+BK84+BK91</f>
        <v>0</v>
      </c>
    </row>
    <row r="82" spans="2:65" s="11" customFormat="1" ht="19.95" customHeight="1">
      <c r="B82" s="187"/>
      <c r="C82" s="188"/>
      <c r="D82" s="201" t="s">
        <v>70</v>
      </c>
      <c r="E82" s="202" t="s">
        <v>339</v>
      </c>
      <c r="F82" s="202" t="s">
        <v>340</v>
      </c>
      <c r="G82" s="188"/>
      <c r="H82" s="188"/>
      <c r="I82" s="191"/>
      <c r="J82" s="203">
        <f>BK82</f>
        <v>0</v>
      </c>
      <c r="K82" s="188"/>
      <c r="L82" s="193"/>
      <c r="M82" s="194"/>
      <c r="N82" s="195"/>
      <c r="O82" s="195"/>
      <c r="P82" s="196">
        <f>P83</f>
        <v>0</v>
      </c>
      <c r="Q82" s="195"/>
      <c r="R82" s="196">
        <f>R83</f>
        <v>0</v>
      </c>
      <c r="S82" s="195"/>
      <c r="T82" s="197">
        <f>T83</f>
        <v>0</v>
      </c>
      <c r="AR82" s="198" t="s">
        <v>175</v>
      </c>
      <c r="AT82" s="199" t="s">
        <v>70</v>
      </c>
      <c r="AU82" s="199" t="s">
        <v>78</v>
      </c>
      <c r="AY82" s="198" t="s">
        <v>128</v>
      </c>
      <c r="BK82" s="200">
        <f>BK83</f>
        <v>0</v>
      </c>
    </row>
    <row r="83" spans="2:65" s="1" customFormat="1" ht="22.5" customHeight="1">
      <c r="B83" s="41"/>
      <c r="C83" s="204" t="s">
        <v>78</v>
      </c>
      <c r="D83" s="204" t="s">
        <v>131</v>
      </c>
      <c r="E83" s="205" t="s">
        <v>341</v>
      </c>
      <c r="F83" s="206" t="s">
        <v>342</v>
      </c>
      <c r="G83" s="207" t="s">
        <v>343</v>
      </c>
      <c r="H83" s="208">
        <v>1</v>
      </c>
      <c r="I83" s="209"/>
      <c r="J83" s="210">
        <f>ROUND(I83*H83,2)</f>
        <v>0</v>
      </c>
      <c r="K83" s="206" t="s">
        <v>195</v>
      </c>
      <c r="L83" s="61"/>
      <c r="M83" s="211" t="s">
        <v>21</v>
      </c>
      <c r="N83" s="212" t="s">
        <v>43</v>
      </c>
      <c r="O83" s="42"/>
      <c r="P83" s="213">
        <f>O83*H83</f>
        <v>0</v>
      </c>
      <c r="Q83" s="213">
        <v>0</v>
      </c>
      <c r="R83" s="213">
        <f>Q83*H83</f>
        <v>0</v>
      </c>
      <c r="S83" s="213">
        <v>0</v>
      </c>
      <c r="T83" s="214">
        <f>S83*H83</f>
        <v>0</v>
      </c>
      <c r="AR83" s="24" t="s">
        <v>344</v>
      </c>
      <c r="AT83" s="24" t="s">
        <v>131</v>
      </c>
      <c r="AU83" s="24" t="s">
        <v>75</v>
      </c>
      <c r="AY83" s="24" t="s">
        <v>128</v>
      </c>
      <c r="BE83" s="215">
        <f>IF(N83="základní",J83,0)</f>
        <v>0</v>
      </c>
      <c r="BF83" s="215">
        <f>IF(N83="snížená",J83,0)</f>
        <v>0</v>
      </c>
      <c r="BG83" s="215">
        <f>IF(N83="zákl. přenesená",J83,0)</f>
        <v>0</v>
      </c>
      <c r="BH83" s="215">
        <f>IF(N83="sníž. přenesená",J83,0)</f>
        <v>0</v>
      </c>
      <c r="BI83" s="215">
        <f>IF(N83="nulová",J83,0)</f>
        <v>0</v>
      </c>
      <c r="BJ83" s="24" t="s">
        <v>75</v>
      </c>
      <c r="BK83" s="215">
        <f>ROUND(I83*H83,2)</f>
        <v>0</v>
      </c>
      <c r="BL83" s="24" t="s">
        <v>344</v>
      </c>
      <c r="BM83" s="24" t="s">
        <v>345</v>
      </c>
    </row>
    <row r="84" spans="2:65" s="11" customFormat="1" ht="29.85" customHeight="1">
      <c r="B84" s="187"/>
      <c r="C84" s="188"/>
      <c r="D84" s="201" t="s">
        <v>70</v>
      </c>
      <c r="E84" s="202" t="s">
        <v>346</v>
      </c>
      <c r="F84" s="202" t="s">
        <v>347</v>
      </c>
      <c r="G84" s="188"/>
      <c r="H84" s="188"/>
      <c r="I84" s="191"/>
      <c r="J84" s="203">
        <f>BK84</f>
        <v>0</v>
      </c>
      <c r="K84" s="188"/>
      <c r="L84" s="193"/>
      <c r="M84" s="194"/>
      <c r="N84" s="195"/>
      <c r="O84" s="195"/>
      <c r="P84" s="196">
        <f>SUM(P85:P90)</f>
        <v>0</v>
      </c>
      <c r="Q84" s="195"/>
      <c r="R84" s="196">
        <f>SUM(R85:R90)</f>
        <v>0</v>
      </c>
      <c r="S84" s="195"/>
      <c r="T84" s="197">
        <f>SUM(T85:T90)</f>
        <v>0</v>
      </c>
      <c r="AR84" s="198" t="s">
        <v>175</v>
      </c>
      <c r="AT84" s="199" t="s">
        <v>70</v>
      </c>
      <c r="AU84" s="199" t="s">
        <v>78</v>
      </c>
      <c r="AY84" s="198" t="s">
        <v>128</v>
      </c>
      <c r="BK84" s="200">
        <f>SUM(BK85:BK90)</f>
        <v>0</v>
      </c>
    </row>
    <row r="85" spans="2:65" s="1" customFormat="1" ht="22.5" customHeight="1">
      <c r="B85" s="41"/>
      <c r="C85" s="204" t="s">
        <v>75</v>
      </c>
      <c r="D85" s="204" t="s">
        <v>131</v>
      </c>
      <c r="E85" s="205" t="s">
        <v>348</v>
      </c>
      <c r="F85" s="206" t="s">
        <v>349</v>
      </c>
      <c r="G85" s="207" t="s">
        <v>343</v>
      </c>
      <c r="H85" s="208">
        <v>1</v>
      </c>
      <c r="I85" s="209"/>
      <c r="J85" s="210">
        <f t="shared" ref="J85:J90" si="0">ROUND(I85*H85,2)</f>
        <v>0</v>
      </c>
      <c r="K85" s="206" t="s">
        <v>195</v>
      </c>
      <c r="L85" s="61"/>
      <c r="M85" s="211" t="s">
        <v>21</v>
      </c>
      <c r="N85" s="212" t="s">
        <v>43</v>
      </c>
      <c r="O85" s="42"/>
      <c r="P85" s="213">
        <f t="shared" ref="P85:P90" si="1">O85*H85</f>
        <v>0</v>
      </c>
      <c r="Q85" s="213">
        <v>0</v>
      </c>
      <c r="R85" s="213">
        <f t="shared" ref="R85:R90" si="2">Q85*H85</f>
        <v>0</v>
      </c>
      <c r="S85" s="213">
        <v>0</v>
      </c>
      <c r="T85" s="214">
        <f t="shared" ref="T85:T90" si="3">S85*H85</f>
        <v>0</v>
      </c>
      <c r="AR85" s="24" t="s">
        <v>344</v>
      </c>
      <c r="AT85" s="24" t="s">
        <v>131</v>
      </c>
      <c r="AU85" s="24" t="s">
        <v>75</v>
      </c>
      <c r="AY85" s="24" t="s">
        <v>128</v>
      </c>
      <c r="BE85" s="215">
        <f t="shared" ref="BE85:BE90" si="4">IF(N85="základní",J85,0)</f>
        <v>0</v>
      </c>
      <c r="BF85" s="215">
        <f t="shared" ref="BF85:BF90" si="5">IF(N85="snížená",J85,0)</f>
        <v>0</v>
      </c>
      <c r="BG85" s="215">
        <f t="shared" ref="BG85:BG90" si="6">IF(N85="zákl. přenesená",J85,0)</f>
        <v>0</v>
      </c>
      <c r="BH85" s="215">
        <f t="shared" ref="BH85:BH90" si="7">IF(N85="sníž. přenesená",J85,0)</f>
        <v>0</v>
      </c>
      <c r="BI85" s="215">
        <f t="shared" ref="BI85:BI90" si="8">IF(N85="nulová",J85,0)</f>
        <v>0</v>
      </c>
      <c r="BJ85" s="24" t="s">
        <v>75</v>
      </c>
      <c r="BK85" s="215">
        <f t="shared" ref="BK85:BK90" si="9">ROUND(I85*H85,2)</f>
        <v>0</v>
      </c>
      <c r="BL85" s="24" t="s">
        <v>344</v>
      </c>
      <c r="BM85" s="24" t="s">
        <v>350</v>
      </c>
    </row>
    <row r="86" spans="2:65" s="1" customFormat="1" ht="22.5" customHeight="1">
      <c r="B86" s="41"/>
      <c r="C86" s="204" t="s">
        <v>154</v>
      </c>
      <c r="D86" s="204" t="s">
        <v>131</v>
      </c>
      <c r="E86" s="205" t="s">
        <v>351</v>
      </c>
      <c r="F86" s="206" t="s">
        <v>352</v>
      </c>
      <c r="G86" s="207" t="s">
        <v>343</v>
      </c>
      <c r="H86" s="208">
        <v>1</v>
      </c>
      <c r="I86" s="209"/>
      <c r="J86" s="210">
        <f t="shared" si="0"/>
        <v>0</v>
      </c>
      <c r="K86" s="206" t="s">
        <v>195</v>
      </c>
      <c r="L86" s="61"/>
      <c r="M86" s="211" t="s">
        <v>21</v>
      </c>
      <c r="N86" s="212" t="s">
        <v>43</v>
      </c>
      <c r="O86" s="42"/>
      <c r="P86" s="213">
        <f t="shared" si="1"/>
        <v>0</v>
      </c>
      <c r="Q86" s="213">
        <v>0</v>
      </c>
      <c r="R86" s="213">
        <f t="shared" si="2"/>
        <v>0</v>
      </c>
      <c r="S86" s="213">
        <v>0</v>
      </c>
      <c r="T86" s="214">
        <f t="shared" si="3"/>
        <v>0</v>
      </c>
      <c r="AR86" s="24" t="s">
        <v>344</v>
      </c>
      <c r="AT86" s="24" t="s">
        <v>131</v>
      </c>
      <c r="AU86" s="24" t="s">
        <v>75</v>
      </c>
      <c r="AY86" s="24" t="s">
        <v>128</v>
      </c>
      <c r="BE86" s="215">
        <f t="shared" si="4"/>
        <v>0</v>
      </c>
      <c r="BF86" s="215">
        <f t="shared" si="5"/>
        <v>0</v>
      </c>
      <c r="BG86" s="215">
        <f t="shared" si="6"/>
        <v>0</v>
      </c>
      <c r="BH86" s="215">
        <f t="shared" si="7"/>
        <v>0</v>
      </c>
      <c r="BI86" s="215">
        <f t="shared" si="8"/>
        <v>0</v>
      </c>
      <c r="BJ86" s="24" t="s">
        <v>75</v>
      </c>
      <c r="BK86" s="215">
        <f t="shared" si="9"/>
        <v>0</v>
      </c>
      <c r="BL86" s="24" t="s">
        <v>344</v>
      </c>
      <c r="BM86" s="24" t="s">
        <v>353</v>
      </c>
    </row>
    <row r="87" spans="2:65" s="1" customFormat="1" ht="22.5" customHeight="1">
      <c r="B87" s="41"/>
      <c r="C87" s="204" t="s">
        <v>85</v>
      </c>
      <c r="D87" s="204" t="s">
        <v>131</v>
      </c>
      <c r="E87" s="205" t="s">
        <v>354</v>
      </c>
      <c r="F87" s="206" t="s">
        <v>355</v>
      </c>
      <c r="G87" s="207" t="s">
        <v>343</v>
      </c>
      <c r="H87" s="208">
        <v>1</v>
      </c>
      <c r="I87" s="209"/>
      <c r="J87" s="210">
        <f t="shared" si="0"/>
        <v>0</v>
      </c>
      <c r="K87" s="206" t="s">
        <v>195</v>
      </c>
      <c r="L87" s="61"/>
      <c r="M87" s="211" t="s">
        <v>21</v>
      </c>
      <c r="N87" s="212" t="s">
        <v>43</v>
      </c>
      <c r="O87" s="42"/>
      <c r="P87" s="213">
        <f t="shared" si="1"/>
        <v>0</v>
      </c>
      <c r="Q87" s="213">
        <v>0</v>
      </c>
      <c r="R87" s="213">
        <f t="shared" si="2"/>
        <v>0</v>
      </c>
      <c r="S87" s="213">
        <v>0</v>
      </c>
      <c r="T87" s="214">
        <f t="shared" si="3"/>
        <v>0</v>
      </c>
      <c r="AR87" s="24" t="s">
        <v>344</v>
      </c>
      <c r="AT87" s="24" t="s">
        <v>131</v>
      </c>
      <c r="AU87" s="24" t="s">
        <v>75</v>
      </c>
      <c r="AY87" s="24" t="s">
        <v>128</v>
      </c>
      <c r="BE87" s="215">
        <f t="shared" si="4"/>
        <v>0</v>
      </c>
      <c r="BF87" s="215">
        <f t="shared" si="5"/>
        <v>0</v>
      </c>
      <c r="BG87" s="215">
        <f t="shared" si="6"/>
        <v>0</v>
      </c>
      <c r="BH87" s="215">
        <f t="shared" si="7"/>
        <v>0</v>
      </c>
      <c r="BI87" s="215">
        <f t="shared" si="8"/>
        <v>0</v>
      </c>
      <c r="BJ87" s="24" t="s">
        <v>75</v>
      </c>
      <c r="BK87" s="215">
        <f t="shared" si="9"/>
        <v>0</v>
      </c>
      <c r="BL87" s="24" t="s">
        <v>344</v>
      </c>
      <c r="BM87" s="24" t="s">
        <v>356</v>
      </c>
    </row>
    <row r="88" spans="2:65" s="1" customFormat="1" ht="22.5" customHeight="1">
      <c r="B88" s="41"/>
      <c r="C88" s="204" t="s">
        <v>175</v>
      </c>
      <c r="D88" s="204" t="s">
        <v>131</v>
      </c>
      <c r="E88" s="205" t="s">
        <v>357</v>
      </c>
      <c r="F88" s="206" t="s">
        <v>358</v>
      </c>
      <c r="G88" s="207" t="s">
        <v>343</v>
      </c>
      <c r="H88" s="208">
        <v>1</v>
      </c>
      <c r="I88" s="209"/>
      <c r="J88" s="210">
        <f t="shared" si="0"/>
        <v>0</v>
      </c>
      <c r="K88" s="206" t="s">
        <v>195</v>
      </c>
      <c r="L88" s="61"/>
      <c r="M88" s="211" t="s">
        <v>21</v>
      </c>
      <c r="N88" s="212" t="s">
        <v>43</v>
      </c>
      <c r="O88" s="42"/>
      <c r="P88" s="213">
        <f t="shared" si="1"/>
        <v>0</v>
      </c>
      <c r="Q88" s="213">
        <v>0</v>
      </c>
      <c r="R88" s="213">
        <f t="shared" si="2"/>
        <v>0</v>
      </c>
      <c r="S88" s="213">
        <v>0</v>
      </c>
      <c r="T88" s="214">
        <f t="shared" si="3"/>
        <v>0</v>
      </c>
      <c r="AR88" s="24" t="s">
        <v>344</v>
      </c>
      <c r="AT88" s="24" t="s">
        <v>131</v>
      </c>
      <c r="AU88" s="24" t="s">
        <v>75</v>
      </c>
      <c r="AY88" s="24" t="s">
        <v>128</v>
      </c>
      <c r="BE88" s="215">
        <f t="shared" si="4"/>
        <v>0</v>
      </c>
      <c r="BF88" s="215">
        <f t="shared" si="5"/>
        <v>0</v>
      </c>
      <c r="BG88" s="215">
        <f t="shared" si="6"/>
        <v>0</v>
      </c>
      <c r="BH88" s="215">
        <f t="shared" si="7"/>
        <v>0</v>
      </c>
      <c r="BI88" s="215">
        <f t="shared" si="8"/>
        <v>0</v>
      </c>
      <c r="BJ88" s="24" t="s">
        <v>75</v>
      </c>
      <c r="BK88" s="215">
        <f t="shared" si="9"/>
        <v>0</v>
      </c>
      <c r="BL88" s="24" t="s">
        <v>344</v>
      </c>
      <c r="BM88" s="24" t="s">
        <v>359</v>
      </c>
    </row>
    <row r="89" spans="2:65" s="1" customFormat="1" ht="22.5" customHeight="1">
      <c r="B89" s="41"/>
      <c r="C89" s="204" t="s">
        <v>129</v>
      </c>
      <c r="D89" s="204" t="s">
        <v>131</v>
      </c>
      <c r="E89" s="205" t="s">
        <v>360</v>
      </c>
      <c r="F89" s="206" t="s">
        <v>361</v>
      </c>
      <c r="G89" s="207" t="s">
        <v>343</v>
      </c>
      <c r="H89" s="208">
        <v>1</v>
      </c>
      <c r="I89" s="209"/>
      <c r="J89" s="210">
        <f t="shared" si="0"/>
        <v>0</v>
      </c>
      <c r="K89" s="206" t="s">
        <v>195</v>
      </c>
      <c r="L89" s="61"/>
      <c r="M89" s="211" t="s">
        <v>21</v>
      </c>
      <c r="N89" s="212" t="s">
        <v>43</v>
      </c>
      <c r="O89" s="42"/>
      <c r="P89" s="213">
        <f t="shared" si="1"/>
        <v>0</v>
      </c>
      <c r="Q89" s="213">
        <v>0</v>
      </c>
      <c r="R89" s="213">
        <f t="shared" si="2"/>
        <v>0</v>
      </c>
      <c r="S89" s="213">
        <v>0</v>
      </c>
      <c r="T89" s="214">
        <f t="shared" si="3"/>
        <v>0</v>
      </c>
      <c r="AR89" s="24" t="s">
        <v>344</v>
      </c>
      <c r="AT89" s="24" t="s">
        <v>131</v>
      </c>
      <c r="AU89" s="24" t="s">
        <v>75</v>
      </c>
      <c r="AY89" s="24" t="s">
        <v>128</v>
      </c>
      <c r="BE89" s="215">
        <f t="shared" si="4"/>
        <v>0</v>
      </c>
      <c r="BF89" s="215">
        <f t="shared" si="5"/>
        <v>0</v>
      </c>
      <c r="BG89" s="215">
        <f t="shared" si="6"/>
        <v>0</v>
      </c>
      <c r="BH89" s="215">
        <f t="shared" si="7"/>
        <v>0</v>
      </c>
      <c r="BI89" s="215">
        <f t="shared" si="8"/>
        <v>0</v>
      </c>
      <c r="BJ89" s="24" t="s">
        <v>75</v>
      </c>
      <c r="BK89" s="215">
        <f t="shared" si="9"/>
        <v>0</v>
      </c>
      <c r="BL89" s="24" t="s">
        <v>344</v>
      </c>
      <c r="BM89" s="24" t="s">
        <v>362</v>
      </c>
    </row>
    <row r="90" spans="2:65" s="1" customFormat="1" ht="22.5" customHeight="1">
      <c r="B90" s="41"/>
      <c r="C90" s="204" t="s">
        <v>187</v>
      </c>
      <c r="D90" s="204" t="s">
        <v>131</v>
      </c>
      <c r="E90" s="205" t="s">
        <v>363</v>
      </c>
      <c r="F90" s="206" t="s">
        <v>364</v>
      </c>
      <c r="G90" s="207" t="s">
        <v>343</v>
      </c>
      <c r="H90" s="208">
        <v>1</v>
      </c>
      <c r="I90" s="209"/>
      <c r="J90" s="210">
        <f t="shared" si="0"/>
        <v>0</v>
      </c>
      <c r="K90" s="206" t="s">
        <v>195</v>
      </c>
      <c r="L90" s="61"/>
      <c r="M90" s="211" t="s">
        <v>21</v>
      </c>
      <c r="N90" s="212" t="s">
        <v>43</v>
      </c>
      <c r="O90" s="42"/>
      <c r="P90" s="213">
        <f t="shared" si="1"/>
        <v>0</v>
      </c>
      <c r="Q90" s="213">
        <v>0</v>
      </c>
      <c r="R90" s="213">
        <f t="shared" si="2"/>
        <v>0</v>
      </c>
      <c r="S90" s="213">
        <v>0</v>
      </c>
      <c r="T90" s="214">
        <f t="shared" si="3"/>
        <v>0</v>
      </c>
      <c r="AR90" s="24" t="s">
        <v>344</v>
      </c>
      <c r="AT90" s="24" t="s">
        <v>131</v>
      </c>
      <c r="AU90" s="24" t="s">
        <v>75</v>
      </c>
      <c r="AY90" s="24" t="s">
        <v>128</v>
      </c>
      <c r="BE90" s="215">
        <f t="shared" si="4"/>
        <v>0</v>
      </c>
      <c r="BF90" s="215">
        <f t="shared" si="5"/>
        <v>0</v>
      </c>
      <c r="BG90" s="215">
        <f t="shared" si="6"/>
        <v>0</v>
      </c>
      <c r="BH90" s="215">
        <f t="shared" si="7"/>
        <v>0</v>
      </c>
      <c r="BI90" s="215">
        <f t="shared" si="8"/>
        <v>0</v>
      </c>
      <c r="BJ90" s="24" t="s">
        <v>75</v>
      </c>
      <c r="BK90" s="215">
        <f t="shared" si="9"/>
        <v>0</v>
      </c>
      <c r="BL90" s="24" t="s">
        <v>344</v>
      </c>
      <c r="BM90" s="24" t="s">
        <v>365</v>
      </c>
    </row>
    <row r="91" spans="2:65" s="11" customFormat="1" ht="29.85" customHeight="1">
      <c r="B91" s="187"/>
      <c r="C91" s="188"/>
      <c r="D91" s="201" t="s">
        <v>70</v>
      </c>
      <c r="E91" s="202" t="s">
        <v>366</v>
      </c>
      <c r="F91" s="202" t="s">
        <v>367</v>
      </c>
      <c r="G91" s="188"/>
      <c r="H91" s="188"/>
      <c r="I91" s="191"/>
      <c r="J91" s="203">
        <f>BK91</f>
        <v>0</v>
      </c>
      <c r="K91" s="188"/>
      <c r="L91" s="193"/>
      <c r="M91" s="194"/>
      <c r="N91" s="195"/>
      <c r="O91" s="195"/>
      <c r="P91" s="196">
        <f>SUM(P92:P93)</f>
        <v>0</v>
      </c>
      <c r="Q91" s="195"/>
      <c r="R91" s="196">
        <f>SUM(R92:R93)</f>
        <v>0</v>
      </c>
      <c r="S91" s="195"/>
      <c r="T91" s="197">
        <f>SUM(T92:T93)</f>
        <v>0</v>
      </c>
      <c r="AR91" s="198" t="s">
        <v>175</v>
      </c>
      <c r="AT91" s="199" t="s">
        <v>70</v>
      </c>
      <c r="AU91" s="199" t="s">
        <v>78</v>
      </c>
      <c r="AY91" s="198" t="s">
        <v>128</v>
      </c>
      <c r="BK91" s="200">
        <f>SUM(BK92:BK93)</f>
        <v>0</v>
      </c>
    </row>
    <row r="92" spans="2:65" s="1" customFormat="1" ht="22.5" customHeight="1">
      <c r="B92" s="41"/>
      <c r="C92" s="204" t="s">
        <v>192</v>
      </c>
      <c r="D92" s="204" t="s">
        <v>131</v>
      </c>
      <c r="E92" s="205" t="s">
        <v>368</v>
      </c>
      <c r="F92" s="206" t="s">
        <v>369</v>
      </c>
      <c r="G92" s="207" t="s">
        <v>343</v>
      </c>
      <c r="H92" s="208">
        <v>1</v>
      </c>
      <c r="I92" s="209"/>
      <c r="J92" s="210">
        <f>ROUND(I92*H92,2)</f>
        <v>0</v>
      </c>
      <c r="K92" s="206" t="s">
        <v>195</v>
      </c>
      <c r="L92" s="61"/>
      <c r="M92" s="211" t="s">
        <v>21</v>
      </c>
      <c r="N92" s="212" t="s">
        <v>43</v>
      </c>
      <c r="O92" s="42"/>
      <c r="P92" s="213">
        <f>O92*H92</f>
        <v>0</v>
      </c>
      <c r="Q92" s="213">
        <v>0</v>
      </c>
      <c r="R92" s="213">
        <f>Q92*H92</f>
        <v>0</v>
      </c>
      <c r="S92" s="213">
        <v>0</v>
      </c>
      <c r="T92" s="214">
        <f>S92*H92</f>
        <v>0</v>
      </c>
      <c r="AR92" s="24" t="s">
        <v>344</v>
      </c>
      <c r="AT92" s="24" t="s">
        <v>131</v>
      </c>
      <c r="AU92" s="24" t="s">
        <v>75</v>
      </c>
      <c r="AY92" s="24" t="s">
        <v>128</v>
      </c>
      <c r="BE92" s="215">
        <f>IF(N92="základní",J92,0)</f>
        <v>0</v>
      </c>
      <c r="BF92" s="215">
        <f>IF(N92="snížená",J92,0)</f>
        <v>0</v>
      </c>
      <c r="BG92" s="215">
        <f>IF(N92="zákl. přenesená",J92,0)</f>
        <v>0</v>
      </c>
      <c r="BH92" s="215">
        <f>IF(N92="sníž. přenesená",J92,0)</f>
        <v>0</v>
      </c>
      <c r="BI92" s="215">
        <f>IF(N92="nulová",J92,0)</f>
        <v>0</v>
      </c>
      <c r="BJ92" s="24" t="s">
        <v>75</v>
      </c>
      <c r="BK92" s="215">
        <f>ROUND(I92*H92,2)</f>
        <v>0</v>
      </c>
      <c r="BL92" s="24" t="s">
        <v>344</v>
      </c>
      <c r="BM92" s="24" t="s">
        <v>370</v>
      </c>
    </row>
    <row r="93" spans="2:65" s="1" customFormat="1" ht="22.5" customHeight="1">
      <c r="B93" s="41"/>
      <c r="C93" s="204" t="s">
        <v>173</v>
      </c>
      <c r="D93" s="204" t="s">
        <v>131</v>
      </c>
      <c r="E93" s="205" t="s">
        <v>371</v>
      </c>
      <c r="F93" s="206" t="s">
        <v>372</v>
      </c>
      <c r="G93" s="207" t="s">
        <v>373</v>
      </c>
      <c r="H93" s="208">
        <v>1</v>
      </c>
      <c r="I93" s="209"/>
      <c r="J93" s="210">
        <f>ROUND(I93*H93,2)</f>
        <v>0</v>
      </c>
      <c r="K93" s="206" t="s">
        <v>21</v>
      </c>
      <c r="L93" s="61"/>
      <c r="M93" s="211" t="s">
        <v>21</v>
      </c>
      <c r="N93" s="272" t="s">
        <v>43</v>
      </c>
      <c r="O93" s="273"/>
      <c r="P93" s="274">
        <f>O93*H93</f>
        <v>0</v>
      </c>
      <c r="Q93" s="274">
        <v>0</v>
      </c>
      <c r="R93" s="274">
        <f>Q93*H93</f>
        <v>0</v>
      </c>
      <c r="S93" s="274">
        <v>0</v>
      </c>
      <c r="T93" s="275">
        <f>S93*H93</f>
        <v>0</v>
      </c>
      <c r="AR93" s="24" t="s">
        <v>344</v>
      </c>
      <c r="AT93" s="24" t="s">
        <v>131</v>
      </c>
      <c r="AU93" s="24" t="s">
        <v>75</v>
      </c>
      <c r="AY93" s="24" t="s">
        <v>128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24" t="s">
        <v>75</v>
      </c>
      <c r="BK93" s="215">
        <f>ROUND(I93*H93,2)</f>
        <v>0</v>
      </c>
      <c r="BL93" s="24" t="s">
        <v>344</v>
      </c>
      <c r="BM93" s="24" t="s">
        <v>374</v>
      </c>
    </row>
    <row r="94" spans="2:65" s="1" customFormat="1" ht="6.9" customHeight="1">
      <c r="B94" s="56"/>
      <c r="C94" s="57"/>
      <c r="D94" s="57"/>
      <c r="E94" s="57"/>
      <c r="F94" s="57"/>
      <c r="G94" s="57"/>
      <c r="H94" s="57"/>
      <c r="I94" s="148"/>
      <c r="J94" s="57"/>
      <c r="K94" s="57"/>
      <c r="L94" s="61"/>
    </row>
  </sheetData>
  <sheetProtection algorithmName="SHA-512" hashValue="EqRn2un2/jBoKi/MfRqrqDyfj69lF2Mnt+CGf+/cm8rAgom+iXD0k+97Z6FLL+KRl2tk1kTHK4wpQnqyOj+M1g==" saltValue="7OE9MF9EmyM4RQ+XxwXNaQ==" spinCount="100000" sheet="1" objects="1" scenarios="1" formatCells="0" formatColumns="0" formatRows="0" sort="0" autoFilter="0"/>
  <autoFilter ref="C79:K93"/>
  <mergeCells count="9"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6"/>
  <sheetViews>
    <sheetView showGridLines="0" zoomScaleNormal="100" workbookViewId="0"/>
  </sheetViews>
  <sheetFormatPr defaultRowHeight="12"/>
  <cols>
    <col min="1" max="1" width="8.28515625" style="276" customWidth="1"/>
    <col min="2" max="2" width="1.7109375" style="276" customWidth="1"/>
    <col min="3" max="4" width="5" style="276" customWidth="1"/>
    <col min="5" max="5" width="11.7109375" style="276" customWidth="1"/>
    <col min="6" max="6" width="9.140625" style="276" customWidth="1"/>
    <col min="7" max="7" width="5" style="276" customWidth="1"/>
    <col min="8" max="8" width="77.85546875" style="276" customWidth="1"/>
    <col min="9" max="10" width="20" style="276" customWidth="1"/>
    <col min="11" max="11" width="1.7109375" style="276" customWidth="1"/>
  </cols>
  <sheetData>
    <row r="1" spans="2:11" ht="37.5" customHeight="1"/>
    <row r="2" spans="2:11" ht="7.5" customHeight="1">
      <c r="B2" s="277"/>
      <c r="C2" s="278"/>
      <c r="D2" s="278"/>
      <c r="E2" s="278"/>
      <c r="F2" s="278"/>
      <c r="G2" s="278"/>
      <c r="H2" s="278"/>
      <c r="I2" s="278"/>
      <c r="J2" s="278"/>
      <c r="K2" s="279"/>
    </row>
    <row r="3" spans="2:11" s="15" customFormat="1" ht="45" customHeight="1">
      <c r="B3" s="280"/>
      <c r="C3" s="404" t="s">
        <v>375</v>
      </c>
      <c r="D3" s="404"/>
      <c r="E3" s="404"/>
      <c r="F3" s="404"/>
      <c r="G3" s="404"/>
      <c r="H3" s="404"/>
      <c r="I3" s="404"/>
      <c r="J3" s="404"/>
      <c r="K3" s="281"/>
    </row>
    <row r="4" spans="2:11" ht="25.5" customHeight="1">
      <c r="B4" s="282"/>
      <c r="C4" s="411" t="s">
        <v>376</v>
      </c>
      <c r="D4" s="411"/>
      <c r="E4" s="411"/>
      <c r="F4" s="411"/>
      <c r="G4" s="411"/>
      <c r="H4" s="411"/>
      <c r="I4" s="411"/>
      <c r="J4" s="411"/>
      <c r="K4" s="283"/>
    </row>
    <row r="5" spans="2:11" ht="5.25" customHeight="1">
      <c r="B5" s="282"/>
      <c r="C5" s="284"/>
      <c r="D5" s="284"/>
      <c r="E5" s="284"/>
      <c r="F5" s="284"/>
      <c r="G5" s="284"/>
      <c r="H5" s="284"/>
      <c r="I5" s="284"/>
      <c r="J5" s="284"/>
      <c r="K5" s="283"/>
    </row>
    <row r="6" spans="2:11" ht="15" customHeight="1">
      <c r="B6" s="282"/>
      <c r="C6" s="407" t="s">
        <v>377</v>
      </c>
      <c r="D6" s="407"/>
      <c r="E6" s="407"/>
      <c r="F6" s="407"/>
      <c r="G6" s="407"/>
      <c r="H6" s="407"/>
      <c r="I6" s="407"/>
      <c r="J6" s="407"/>
      <c r="K6" s="283"/>
    </row>
    <row r="7" spans="2:11" ht="15" customHeight="1">
      <c r="B7" s="286"/>
      <c r="C7" s="407" t="s">
        <v>378</v>
      </c>
      <c r="D7" s="407"/>
      <c r="E7" s="407"/>
      <c r="F7" s="407"/>
      <c r="G7" s="407"/>
      <c r="H7" s="407"/>
      <c r="I7" s="407"/>
      <c r="J7" s="407"/>
      <c r="K7" s="283"/>
    </row>
    <row r="8" spans="2:11" ht="12.75" customHeight="1">
      <c r="B8" s="286"/>
      <c r="C8" s="285"/>
      <c r="D8" s="285"/>
      <c r="E8" s="285"/>
      <c r="F8" s="285"/>
      <c r="G8" s="285"/>
      <c r="H8" s="285"/>
      <c r="I8" s="285"/>
      <c r="J8" s="285"/>
      <c r="K8" s="283"/>
    </row>
    <row r="9" spans="2:11" ht="15" customHeight="1">
      <c r="B9" s="286"/>
      <c r="C9" s="407" t="s">
        <v>379</v>
      </c>
      <c r="D9" s="407"/>
      <c r="E9" s="407"/>
      <c r="F9" s="407"/>
      <c r="G9" s="407"/>
      <c r="H9" s="407"/>
      <c r="I9" s="407"/>
      <c r="J9" s="407"/>
      <c r="K9" s="283"/>
    </row>
    <row r="10" spans="2:11" ht="15" customHeight="1">
      <c r="B10" s="286"/>
      <c r="C10" s="285"/>
      <c r="D10" s="407" t="s">
        <v>380</v>
      </c>
      <c r="E10" s="407"/>
      <c r="F10" s="407"/>
      <c r="G10" s="407"/>
      <c r="H10" s="407"/>
      <c r="I10" s="407"/>
      <c r="J10" s="407"/>
      <c r="K10" s="283"/>
    </row>
    <row r="11" spans="2:11" ht="15" customHeight="1">
      <c r="B11" s="286"/>
      <c r="C11" s="287"/>
      <c r="D11" s="407" t="s">
        <v>381</v>
      </c>
      <c r="E11" s="407"/>
      <c r="F11" s="407"/>
      <c r="G11" s="407"/>
      <c r="H11" s="407"/>
      <c r="I11" s="407"/>
      <c r="J11" s="407"/>
      <c r="K11" s="283"/>
    </row>
    <row r="12" spans="2:11" ht="12.75" customHeight="1">
      <c r="B12" s="286"/>
      <c r="C12" s="287"/>
      <c r="D12" s="287"/>
      <c r="E12" s="287"/>
      <c r="F12" s="287"/>
      <c r="G12" s="287"/>
      <c r="H12" s="287"/>
      <c r="I12" s="287"/>
      <c r="J12" s="287"/>
      <c r="K12" s="283"/>
    </row>
    <row r="13" spans="2:11" ht="15" customHeight="1">
      <c r="B13" s="286"/>
      <c r="C13" s="287"/>
      <c r="D13" s="407" t="s">
        <v>382</v>
      </c>
      <c r="E13" s="407"/>
      <c r="F13" s="407"/>
      <c r="G13" s="407"/>
      <c r="H13" s="407"/>
      <c r="I13" s="407"/>
      <c r="J13" s="407"/>
      <c r="K13" s="283"/>
    </row>
    <row r="14" spans="2:11" ht="15" customHeight="1">
      <c r="B14" s="286"/>
      <c r="C14" s="287"/>
      <c r="D14" s="407" t="s">
        <v>383</v>
      </c>
      <c r="E14" s="407"/>
      <c r="F14" s="407"/>
      <c r="G14" s="407"/>
      <c r="H14" s="407"/>
      <c r="I14" s="407"/>
      <c r="J14" s="407"/>
      <c r="K14" s="283"/>
    </row>
    <row r="15" spans="2:11" ht="15" customHeight="1">
      <c r="B15" s="286"/>
      <c r="C15" s="287"/>
      <c r="D15" s="407" t="s">
        <v>384</v>
      </c>
      <c r="E15" s="407"/>
      <c r="F15" s="407"/>
      <c r="G15" s="407"/>
      <c r="H15" s="407"/>
      <c r="I15" s="407"/>
      <c r="J15" s="407"/>
      <c r="K15" s="283"/>
    </row>
    <row r="16" spans="2:11" ht="15" customHeight="1">
      <c r="B16" s="286"/>
      <c r="C16" s="287"/>
      <c r="D16" s="287"/>
      <c r="E16" s="288" t="s">
        <v>77</v>
      </c>
      <c r="F16" s="407" t="s">
        <v>385</v>
      </c>
      <c r="G16" s="407"/>
      <c r="H16" s="407"/>
      <c r="I16" s="407"/>
      <c r="J16" s="407"/>
      <c r="K16" s="283"/>
    </row>
    <row r="17" spans="2:11" ht="15" customHeight="1">
      <c r="B17" s="286"/>
      <c r="C17" s="287"/>
      <c r="D17" s="287"/>
      <c r="E17" s="288" t="s">
        <v>386</v>
      </c>
      <c r="F17" s="407" t="s">
        <v>387</v>
      </c>
      <c r="G17" s="407"/>
      <c r="H17" s="407"/>
      <c r="I17" s="407"/>
      <c r="J17" s="407"/>
      <c r="K17" s="283"/>
    </row>
    <row r="18" spans="2:11" ht="15" customHeight="1">
      <c r="B18" s="286"/>
      <c r="C18" s="287"/>
      <c r="D18" s="287"/>
      <c r="E18" s="288" t="s">
        <v>388</v>
      </c>
      <c r="F18" s="407" t="s">
        <v>389</v>
      </c>
      <c r="G18" s="407"/>
      <c r="H18" s="407"/>
      <c r="I18" s="407"/>
      <c r="J18" s="407"/>
      <c r="K18" s="283"/>
    </row>
    <row r="19" spans="2:11" ht="15" customHeight="1">
      <c r="B19" s="286"/>
      <c r="C19" s="287"/>
      <c r="D19" s="287"/>
      <c r="E19" s="288" t="s">
        <v>390</v>
      </c>
      <c r="F19" s="407" t="s">
        <v>391</v>
      </c>
      <c r="G19" s="407"/>
      <c r="H19" s="407"/>
      <c r="I19" s="407"/>
      <c r="J19" s="407"/>
      <c r="K19" s="283"/>
    </row>
    <row r="20" spans="2:11" ht="15" customHeight="1">
      <c r="B20" s="286"/>
      <c r="C20" s="287"/>
      <c r="D20" s="287"/>
      <c r="E20" s="288" t="s">
        <v>392</v>
      </c>
      <c r="F20" s="407" t="s">
        <v>76</v>
      </c>
      <c r="G20" s="407"/>
      <c r="H20" s="407"/>
      <c r="I20" s="407"/>
      <c r="J20" s="407"/>
      <c r="K20" s="283"/>
    </row>
    <row r="21" spans="2:11" ht="15" customHeight="1">
      <c r="B21" s="286"/>
      <c r="C21" s="287"/>
      <c r="D21" s="287"/>
      <c r="E21" s="288" t="s">
        <v>83</v>
      </c>
      <c r="F21" s="407" t="s">
        <v>393</v>
      </c>
      <c r="G21" s="407"/>
      <c r="H21" s="407"/>
      <c r="I21" s="407"/>
      <c r="J21" s="407"/>
      <c r="K21" s="283"/>
    </row>
    <row r="22" spans="2:11" ht="12.75" customHeight="1">
      <c r="B22" s="286"/>
      <c r="C22" s="287"/>
      <c r="D22" s="287"/>
      <c r="E22" s="287"/>
      <c r="F22" s="287"/>
      <c r="G22" s="287"/>
      <c r="H22" s="287"/>
      <c r="I22" s="287"/>
      <c r="J22" s="287"/>
      <c r="K22" s="283"/>
    </row>
    <row r="23" spans="2:11" ht="15" customHeight="1">
      <c r="B23" s="286"/>
      <c r="C23" s="407" t="s">
        <v>394</v>
      </c>
      <c r="D23" s="407"/>
      <c r="E23" s="407"/>
      <c r="F23" s="407"/>
      <c r="G23" s="407"/>
      <c r="H23" s="407"/>
      <c r="I23" s="407"/>
      <c r="J23" s="407"/>
      <c r="K23" s="283"/>
    </row>
    <row r="24" spans="2:11" ht="15" customHeight="1">
      <c r="B24" s="286"/>
      <c r="C24" s="407" t="s">
        <v>395</v>
      </c>
      <c r="D24" s="407"/>
      <c r="E24" s="407"/>
      <c r="F24" s="407"/>
      <c r="G24" s="407"/>
      <c r="H24" s="407"/>
      <c r="I24" s="407"/>
      <c r="J24" s="407"/>
      <c r="K24" s="283"/>
    </row>
    <row r="25" spans="2:11" ht="15" customHeight="1">
      <c r="B25" s="286"/>
      <c r="C25" s="285"/>
      <c r="D25" s="407" t="s">
        <v>396</v>
      </c>
      <c r="E25" s="407"/>
      <c r="F25" s="407"/>
      <c r="G25" s="407"/>
      <c r="H25" s="407"/>
      <c r="I25" s="407"/>
      <c r="J25" s="407"/>
      <c r="K25" s="283"/>
    </row>
    <row r="26" spans="2:11" ht="15" customHeight="1">
      <c r="B26" s="286"/>
      <c r="C26" s="287"/>
      <c r="D26" s="407" t="s">
        <v>397</v>
      </c>
      <c r="E26" s="407"/>
      <c r="F26" s="407"/>
      <c r="G26" s="407"/>
      <c r="H26" s="407"/>
      <c r="I26" s="407"/>
      <c r="J26" s="407"/>
      <c r="K26" s="283"/>
    </row>
    <row r="27" spans="2:11" ht="12.75" customHeight="1">
      <c r="B27" s="286"/>
      <c r="C27" s="287"/>
      <c r="D27" s="287"/>
      <c r="E27" s="287"/>
      <c r="F27" s="287"/>
      <c r="G27" s="287"/>
      <c r="H27" s="287"/>
      <c r="I27" s="287"/>
      <c r="J27" s="287"/>
      <c r="K27" s="283"/>
    </row>
    <row r="28" spans="2:11" ht="15" customHeight="1">
      <c r="B28" s="286"/>
      <c r="C28" s="287"/>
      <c r="D28" s="407" t="s">
        <v>398</v>
      </c>
      <c r="E28" s="407"/>
      <c r="F28" s="407"/>
      <c r="G28" s="407"/>
      <c r="H28" s="407"/>
      <c r="I28" s="407"/>
      <c r="J28" s="407"/>
      <c r="K28" s="283"/>
    </row>
    <row r="29" spans="2:11" ht="15" customHeight="1">
      <c r="B29" s="286"/>
      <c r="C29" s="287"/>
      <c r="D29" s="407" t="s">
        <v>399</v>
      </c>
      <c r="E29" s="407"/>
      <c r="F29" s="407"/>
      <c r="G29" s="407"/>
      <c r="H29" s="407"/>
      <c r="I29" s="407"/>
      <c r="J29" s="407"/>
      <c r="K29" s="283"/>
    </row>
    <row r="30" spans="2:11" ht="12.75" customHeight="1">
      <c r="B30" s="286"/>
      <c r="C30" s="287"/>
      <c r="D30" s="287"/>
      <c r="E30" s="287"/>
      <c r="F30" s="287"/>
      <c r="G30" s="287"/>
      <c r="H30" s="287"/>
      <c r="I30" s="287"/>
      <c r="J30" s="287"/>
      <c r="K30" s="283"/>
    </row>
    <row r="31" spans="2:11" ht="15" customHeight="1">
      <c r="B31" s="286"/>
      <c r="C31" s="287"/>
      <c r="D31" s="407" t="s">
        <v>400</v>
      </c>
      <c r="E31" s="407"/>
      <c r="F31" s="407"/>
      <c r="G31" s="407"/>
      <c r="H31" s="407"/>
      <c r="I31" s="407"/>
      <c r="J31" s="407"/>
      <c r="K31" s="283"/>
    </row>
    <row r="32" spans="2:11" ht="15" customHeight="1">
      <c r="B32" s="286"/>
      <c r="C32" s="287"/>
      <c r="D32" s="407" t="s">
        <v>401</v>
      </c>
      <c r="E32" s="407"/>
      <c r="F32" s="407"/>
      <c r="G32" s="407"/>
      <c r="H32" s="407"/>
      <c r="I32" s="407"/>
      <c r="J32" s="407"/>
      <c r="K32" s="283"/>
    </row>
    <row r="33" spans="2:11" ht="15" customHeight="1">
      <c r="B33" s="286"/>
      <c r="C33" s="287"/>
      <c r="D33" s="407" t="s">
        <v>402</v>
      </c>
      <c r="E33" s="407"/>
      <c r="F33" s="407"/>
      <c r="G33" s="407"/>
      <c r="H33" s="407"/>
      <c r="I33" s="407"/>
      <c r="J33" s="407"/>
      <c r="K33" s="283"/>
    </row>
    <row r="34" spans="2:11" ht="15" customHeight="1">
      <c r="B34" s="286"/>
      <c r="C34" s="287"/>
      <c r="D34" s="285"/>
      <c r="E34" s="289" t="s">
        <v>113</v>
      </c>
      <c r="F34" s="285"/>
      <c r="G34" s="407" t="s">
        <v>403</v>
      </c>
      <c r="H34" s="407"/>
      <c r="I34" s="407"/>
      <c r="J34" s="407"/>
      <c r="K34" s="283"/>
    </row>
    <row r="35" spans="2:11" ht="30.75" customHeight="1">
      <c r="B35" s="286"/>
      <c r="C35" s="287"/>
      <c r="D35" s="285"/>
      <c r="E35" s="289" t="s">
        <v>404</v>
      </c>
      <c r="F35" s="285"/>
      <c r="G35" s="407" t="s">
        <v>405</v>
      </c>
      <c r="H35" s="407"/>
      <c r="I35" s="407"/>
      <c r="J35" s="407"/>
      <c r="K35" s="283"/>
    </row>
    <row r="36" spans="2:11" ht="15" customHeight="1">
      <c r="B36" s="286"/>
      <c r="C36" s="287"/>
      <c r="D36" s="285"/>
      <c r="E36" s="289" t="s">
        <v>52</v>
      </c>
      <c r="F36" s="285"/>
      <c r="G36" s="407" t="s">
        <v>406</v>
      </c>
      <c r="H36" s="407"/>
      <c r="I36" s="407"/>
      <c r="J36" s="407"/>
      <c r="K36" s="283"/>
    </row>
    <row r="37" spans="2:11" ht="15" customHeight="1">
      <c r="B37" s="286"/>
      <c r="C37" s="287"/>
      <c r="D37" s="285"/>
      <c r="E37" s="289" t="s">
        <v>114</v>
      </c>
      <c r="F37" s="285"/>
      <c r="G37" s="407" t="s">
        <v>407</v>
      </c>
      <c r="H37" s="407"/>
      <c r="I37" s="407"/>
      <c r="J37" s="407"/>
      <c r="K37" s="283"/>
    </row>
    <row r="38" spans="2:11" ht="15" customHeight="1">
      <c r="B38" s="286"/>
      <c r="C38" s="287"/>
      <c r="D38" s="285"/>
      <c r="E38" s="289" t="s">
        <v>115</v>
      </c>
      <c r="F38" s="285"/>
      <c r="G38" s="407" t="s">
        <v>408</v>
      </c>
      <c r="H38" s="407"/>
      <c r="I38" s="407"/>
      <c r="J38" s="407"/>
      <c r="K38" s="283"/>
    </row>
    <row r="39" spans="2:11" ht="15" customHeight="1">
      <c r="B39" s="286"/>
      <c r="C39" s="287"/>
      <c r="D39" s="285"/>
      <c r="E39" s="289" t="s">
        <v>116</v>
      </c>
      <c r="F39" s="285"/>
      <c r="G39" s="407" t="s">
        <v>409</v>
      </c>
      <c r="H39" s="407"/>
      <c r="I39" s="407"/>
      <c r="J39" s="407"/>
      <c r="K39" s="283"/>
    </row>
    <row r="40" spans="2:11" ht="15" customHeight="1">
      <c r="B40" s="286"/>
      <c r="C40" s="287"/>
      <c r="D40" s="285"/>
      <c r="E40" s="289" t="s">
        <v>410</v>
      </c>
      <c r="F40" s="285"/>
      <c r="G40" s="407" t="s">
        <v>411</v>
      </c>
      <c r="H40" s="407"/>
      <c r="I40" s="407"/>
      <c r="J40" s="407"/>
      <c r="K40" s="283"/>
    </row>
    <row r="41" spans="2:11" ht="15" customHeight="1">
      <c r="B41" s="286"/>
      <c r="C41" s="287"/>
      <c r="D41" s="285"/>
      <c r="E41" s="289"/>
      <c r="F41" s="285"/>
      <c r="G41" s="407" t="s">
        <v>412</v>
      </c>
      <c r="H41" s="407"/>
      <c r="I41" s="407"/>
      <c r="J41" s="407"/>
      <c r="K41" s="283"/>
    </row>
    <row r="42" spans="2:11" ht="15" customHeight="1">
      <c r="B42" s="286"/>
      <c r="C42" s="287"/>
      <c r="D42" s="285"/>
      <c r="E42" s="289" t="s">
        <v>413</v>
      </c>
      <c r="F42" s="285"/>
      <c r="G42" s="407" t="s">
        <v>414</v>
      </c>
      <c r="H42" s="407"/>
      <c r="I42" s="407"/>
      <c r="J42" s="407"/>
      <c r="K42" s="283"/>
    </row>
    <row r="43" spans="2:11" ht="15" customHeight="1">
      <c r="B43" s="286"/>
      <c r="C43" s="287"/>
      <c r="D43" s="285"/>
      <c r="E43" s="289" t="s">
        <v>118</v>
      </c>
      <c r="F43" s="285"/>
      <c r="G43" s="407" t="s">
        <v>415</v>
      </c>
      <c r="H43" s="407"/>
      <c r="I43" s="407"/>
      <c r="J43" s="407"/>
      <c r="K43" s="283"/>
    </row>
    <row r="44" spans="2:11" ht="12.75" customHeight="1">
      <c r="B44" s="286"/>
      <c r="C44" s="287"/>
      <c r="D44" s="285"/>
      <c r="E44" s="285"/>
      <c r="F44" s="285"/>
      <c r="G44" s="285"/>
      <c r="H44" s="285"/>
      <c r="I44" s="285"/>
      <c r="J44" s="285"/>
      <c r="K44" s="283"/>
    </row>
    <row r="45" spans="2:11" ht="15" customHeight="1">
      <c r="B45" s="286"/>
      <c r="C45" s="287"/>
      <c r="D45" s="407" t="s">
        <v>416</v>
      </c>
      <c r="E45" s="407"/>
      <c r="F45" s="407"/>
      <c r="G45" s="407"/>
      <c r="H45" s="407"/>
      <c r="I45" s="407"/>
      <c r="J45" s="407"/>
      <c r="K45" s="283"/>
    </row>
    <row r="46" spans="2:11" ht="15" customHeight="1">
      <c r="B46" s="286"/>
      <c r="C46" s="287"/>
      <c r="D46" s="287"/>
      <c r="E46" s="407" t="s">
        <v>417</v>
      </c>
      <c r="F46" s="407"/>
      <c r="G46" s="407"/>
      <c r="H46" s="407"/>
      <c r="I46" s="407"/>
      <c r="J46" s="407"/>
      <c r="K46" s="283"/>
    </row>
    <row r="47" spans="2:11" ht="15" customHeight="1">
      <c r="B47" s="286"/>
      <c r="C47" s="287"/>
      <c r="D47" s="287"/>
      <c r="E47" s="407" t="s">
        <v>418</v>
      </c>
      <c r="F47" s="407"/>
      <c r="G47" s="407"/>
      <c r="H47" s="407"/>
      <c r="I47" s="407"/>
      <c r="J47" s="407"/>
      <c r="K47" s="283"/>
    </row>
    <row r="48" spans="2:11" ht="15" customHeight="1">
      <c r="B48" s="286"/>
      <c r="C48" s="287"/>
      <c r="D48" s="287"/>
      <c r="E48" s="407" t="s">
        <v>419</v>
      </c>
      <c r="F48" s="407"/>
      <c r="G48" s="407"/>
      <c r="H48" s="407"/>
      <c r="I48" s="407"/>
      <c r="J48" s="407"/>
      <c r="K48" s="283"/>
    </row>
    <row r="49" spans="2:11" ht="15" customHeight="1">
      <c r="B49" s="286"/>
      <c r="C49" s="287"/>
      <c r="D49" s="407" t="s">
        <v>420</v>
      </c>
      <c r="E49" s="407"/>
      <c r="F49" s="407"/>
      <c r="G49" s="407"/>
      <c r="H49" s="407"/>
      <c r="I49" s="407"/>
      <c r="J49" s="407"/>
      <c r="K49" s="283"/>
    </row>
    <row r="50" spans="2:11" ht="25.5" customHeight="1">
      <c r="B50" s="282"/>
      <c r="C50" s="411" t="s">
        <v>421</v>
      </c>
      <c r="D50" s="411"/>
      <c r="E50" s="411"/>
      <c r="F50" s="411"/>
      <c r="G50" s="411"/>
      <c r="H50" s="411"/>
      <c r="I50" s="411"/>
      <c r="J50" s="411"/>
      <c r="K50" s="283"/>
    </row>
    <row r="51" spans="2:11" ht="5.25" customHeight="1">
      <c r="B51" s="282"/>
      <c r="C51" s="284"/>
      <c r="D51" s="284"/>
      <c r="E51" s="284"/>
      <c r="F51" s="284"/>
      <c r="G51" s="284"/>
      <c r="H51" s="284"/>
      <c r="I51" s="284"/>
      <c r="J51" s="284"/>
      <c r="K51" s="283"/>
    </row>
    <row r="52" spans="2:11" ht="15" customHeight="1">
      <c r="B52" s="282"/>
      <c r="C52" s="407" t="s">
        <v>422</v>
      </c>
      <c r="D52" s="407"/>
      <c r="E52" s="407"/>
      <c r="F52" s="407"/>
      <c r="G52" s="407"/>
      <c r="H52" s="407"/>
      <c r="I52" s="407"/>
      <c r="J52" s="407"/>
      <c r="K52" s="283"/>
    </row>
    <row r="53" spans="2:11" ht="15" customHeight="1">
      <c r="B53" s="282"/>
      <c r="C53" s="407" t="s">
        <v>423</v>
      </c>
      <c r="D53" s="407"/>
      <c r="E53" s="407"/>
      <c r="F53" s="407"/>
      <c r="G53" s="407"/>
      <c r="H53" s="407"/>
      <c r="I53" s="407"/>
      <c r="J53" s="407"/>
      <c r="K53" s="283"/>
    </row>
    <row r="54" spans="2:11" ht="12.75" customHeight="1">
      <c r="B54" s="282"/>
      <c r="C54" s="285"/>
      <c r="D54" s="285"/>
      <c r="E54" s="285"/>
      <c r="F54" s="285"/>
      <c r="G54" s="285"/>
      <c r="H54" s="285"/>
      <c r="I54" s="285"/>
      <c r="J54" s="285"/>
      <c r="K54" s="283"/>
    </row>
    <row r="55" spans="2:11" ht="15" customHeight="1">
      <c r="B55" s="282"/>
      <c r="C55" s="407" t="s">
        <v>424</v>
      </c>
      <c r="D55" s="407"/>
      <c r="E55" s="407"/>
      <c r="F55" s="407"/>
      <c r="G55" s="407"/>
      <c r="H55" s="407"/>
      <c r="I55" s="407"/>
      <c r="J55" s="407"/>
      <c r="K55" s="283"/>
    </row>
    <row r="56" spans="2:11" ht="15" customHeight="1">
      <c r="B56" s="282"/>
      <c r="C56" s="287"/>
      <c r="D56" s="407" t="s">
        <v>425</v>
      </c>
      <c r="E56" s="407"/>
      <c r="F56" s="407"/>
      <c r="G56" s="407"/>
      <c r="H56" s="407"/>
      <c r="I56" s="407"/>
      <c r="J56" s="407"/>
      <c r="K56" s="283"/>
    </row>
    <row r="57" spans="2:11" ht="15" customHeight="1">
      <c r="B57" s="282"/>
      <c r="C57" s="287"/>
      <c r="D57" s="407" t="s">
        <v>426</v>
      </c>
      <c r="E57" s="407"/>
      <c r="F57" s="407"/>
      <c r="G57" s="407"/>
      <c r="H57" s="407"/>
      <c r="I57" s="407"/>
      <c r="J57" s="407"/>
      <c r="K57" s="283"/>
    </row>
    <row r="58" spans="2:11" ht="15" customHeight="1">
      <c r="B58" s="282"/>
      <c r="C58" s="287"/>
      <c r="D58" s="407" t="s">
        <v>427</v>
      </c>
      <c r="E58" s="407"/>
      <c r="F58" s="407"/>
      <c r="G58" s="407"/>
      <c r="H58" s="407"/>
      <c r="I58" s="407"/>
      <c r="J58" s="407"/>
      <c r="K58" s="283"/>
    </row>
    <row r="59" spans="2:11" ht="15" customHeight="1">
      <c r="B59" s="282"/>
      <c r="C59" s="287"/>
      <c r="D59" s="407" t="s">
        <v>428</v>
      </c>
      <c r="E59" s="407"/>
      <c r="F59" s="407"/>
      <c r="G59" s="407"/>
      <c r="H59" s="407"/>
      <c r="I59" s="407"/>
      <c r="J59" s="407"/>
      <c r="K59" s="283"/>
    </row>
    <row r="60" spans="2:11" ht="15" customHeight="1">
      <c r="B60" s="282"/>
      <c r="C60" s="287"/>
      <c r="D60" s="408" t="s">
        <v>429</v>
      </c>
      <c r="E60" s="408"/>
      <c r="F60" s="408"/>
      <c r="G60" s="408"/>
      <c r="H60" s="408"/>
      <c r="I60" s="408"/>
      <c r="J60" s="408"/>
      <c r="K60" s="283"/>
    </row>
    <row r="61" spans="2:11" ht="15" customHeight="1">
      <c r="B61" s="282"/>
      <c r="C61" s="287"/>
      <c r="D61" s="407" t="s">
        <v>430</v>
      </c>
      <c r="E61" s="407"/>
      <c r="F61" s="407"/>
      <c r="G61" s="407"/>
      <c r="H61" s="407"/>
      <c r="I61" s="407"/>
      <c r="J61" s="407"/>
      <c r="K61" s="283"/>
    </row>
    <row r="62" spans="2:11" ht="12.75" customHeight="1">
      <c r="B62" s="282"/>
      <c r="C62" s="287"/>
      <c r="D62" s="287"/>
      <c r="E62" s="290"/>
      <c r="F62" s="287"/>
      <c r="G62" s="287"/>
      <c r="H62" s="287"/>
      <c r="I62" s="287"/>
      <c r="J62" s="287"/>
      <c r="K62" s="283"/>
    </row>
    <row r="63" spans="2:11" ht="15" customHeight="1">
      <c r="B63" s="282"/>
      <c r="C63" s="287"/>
      <c r="D63" s="407" t="s">
        <v>431</v>
      </c>
      <c r="E63" s="407"/>
      <c r="F63" s="407"/>
      <c r="G63" s="407"/>
      <c r="H63" s="407"/>
      <c r="I63" s="407"/>
      <c r="J63" s="407"/>
      <c r="K63" s="283"/>
    </row>
    <row r="64" spans="2:11" ht="15" customHeight="1">
      <c r="B64" s="282"/>
      <c r="C64" s="287"/>
      <c r="D64" s="408" t="s">
        <v>432</v>
      </c>
      <c r="E64" s="408"/>
      <c r="F64" s="408"/>
      <c r="G64" s="408"/>
      <c r="H64" s="408"/>
      <c r="I64" s="408"/>
      <c r="J64" s="408"/>
      <c r="K64" s="283"/>
    </row>
    <row r="65" spans="2:11" ht="15" customHeight="1">
      <c r="B65" s="282"/>
      <c r="C65" s="287"/>
      <c r="D65" s="407" t="s">
        <v>433</v>
      </c>
      <c r="E65" s="407"/>
      <c r="F65" s="407"/>
      <c r="G65" s="407"/>
      <c r="H65" s="407"/>
      <c r="I65" s="407"/>
      <c r="J65" s="407"/>
      <c r="K65" s="283"/>
    </row>
    <row r="66" spans="2:11" ht="15" customHeight="1">
      <c r="B66" s="282"/>
      <c r="C66" s="287"/>
      <c r="D66" s="407" t="s">
        <v>434</v>
      </c>
      <c r="E66" s="407"/>
      <c r="F66" s="407"/>
      <c r="G66" s="407"/>
      <c r="H66" s="407"/>
      <c r="I66" s="407"/>
      <c r="J66" s="407"/>
      <c r="K66" s="283"/>
    </row>
    <row r="67" spans="2:11" ht="15" customHeight="1">
      <c r="B67" s="282"/>
      <c r="C67" s="287"/>
      <c r="D67" s="407" t="s">
        <v>435</v>
      </c>
      <c r="E67" s="407"/>
      <c r="F67" s="407"/>
      <c r="G67" s="407"/>
      <c r="H67" s="407"/>
      <c r="I67" s="407"/>
      <c r="J67" s="407"/>
      <c r="K67" s="283"/>
    </row>
    <row r="68" spans="2:11" ht="15" customHeight="1">
      <c r="B68" s="282"/>
      <c r="C68" s="287"/>
      <c r="D68" s="407" t="s">
        <v>436</v>
      </c>
      <c r="E68" s="407"/>
      <c r="F68" s="407"/>
      <c r="G68" s="407"/>
      <c r="H68" s="407"/>
      <c r="I68" s="407"/>
      <c r="J68" s="407"/>
      <c r="K68" s="283"/>
    </row>
    <row r="69" spans="2:11" ht="12.75" customHeight="1">
      <c r="B69" s="291"/>
      <c r="C69" s="292"/>
      <c r="D69" s="292"/>
      <c r="E69" s="292"/>
      <c r="F69" s="292"/>
      <c r="G69" s="292"/>
      <c r="H69" s="292"/>
      <c r="I69" s="292"/>
      <c r="J69" s="292"/>
      <c r="K69" s="293"/>
    </row>
    <row r="70" spans="2:11" ht="18.75" customHeight="1">
      <c r="B70" s="294"/>
      <c r="C70" s="294"/>
      <c r="D70" s="294"/>
      <c r="E70" s="294"/>
      <c r="F70" s="294"/>
      <c r="G70" s="294"/>
      <c r="H70" s="294"/>
      <c r="I70" s="294"/>
      <c r="J70" s="294"/>
      <c r="K70" s="295"/>
    </row>
    <row r="71" spans="2:11" ht="18.75" customHeight="1">
      <c r="B71" s="295"/>
      <c r="C71" s="295"/>
      <c r="D71" s="295"/>
      <c r="E71" s="295"/>
      <c r="F71" s="295"/>
      <c r="G71" s="295"/>
      <c r="H71" s="295"/>
      <c r="I71" s="295"/>
      <c r="J71" s="295"/>
      <c r="K71" s="295"/>
    </row>
    <row r="72" spans="2:11" ht="7.5" customHeight="1">
      <c r="B72" s="296"/>
      <c r="C72" s="297"/>
      <c r="D72" s="297"/>
      <c r="E72" s="297"/>
      <c r="F72" s="297"/>
      <c r="G72" s="297"/>
      <c r="H72" s="297"/>
      <c r="I72" s="297"/>
      <c r="J72" s="297"/>
      <c r="K72" s="298"/>
    </row>
    <row r="73" spans="2:11" ht="45" customHeight="1">
      <c r="B73" s="299"/>
      <c r="C73" s="409" t="s">
        <v>92</v>
      </c>
      <c r="D73" s="409"/>
      <c r="E73" s="409"/>
      <c r="F73" s="409"/>
      <c r="G73" s="409"/>
      <c r="H73" s="409"/>
      <c r="I73" s="409"/>
      <c r="J73" s="409"/>
      <c r="K73" s="300"/>
    </row>
    <row r="74" spans="2:11" ht="17.25" customHeight="1">
      <c r="B74" s="299"/>
      <c r="C74" s="301" t="s">
        <v>437</v>
      </c>
      <c r="D74" s="301"/>
      <c r="E74" s="301"/>
      <c r="F74" s="301" t="s">
        <v>438</v>
      </c>
      <c r="G74" s="302"/>
      <c r="H74" s="301" t="s">
        <v>114</v>
      </c>
      <c r="I74" s="301" t="s">
        <v>56</v>
      </c>
      <c r="J74" s="301" t="s">
        <v>439</v>
      </c>
      <c r="K74" s="300"/>
    </row>
    <row r="75" spans="2:11" ht="17.25" customHeight="1">
      <c r="B75" s="299"/>
      <c r="C75" s="303" t="s">
        <v>440</v>
      </c>
      <c r="D75" s="303"/>
      <c r="E75" s="303"/>
      <c r="F75" s="304" t="s">
        <v>441</v>
      </c>
      <c r="G75" s="305"/>
      <c r="H75" s="303"/>
      <c r="I75" s="303"/>
      <c r="J75" s="303" t="s">
        <v>442</v>
      </c>
      <c r="K75" s="300"/>
    </row>
    <row r="76" spans="2:11" ht="5.25" customHeight="1">
      <c r="B76" s="299"/>
      <c r="C76" s="306"/>
      <c r="D76" s="306"/>
      <c r="E76" s="306"/>
      <c r="F76" s="306"/>
      <c r="G76" s="307"/>
      <c r="H76" s="306"/>
      <c r="I76" s="306"/>
      <c r="J76" s="306"/>
      <c r="K76" s="300"/>
    </row>
    <row r="77" spans="2:11" ht="15" customHeight="1">
      <c r="B77" s="299"/>
      <c r="C77" s="289" t="s">
        <v>52</v>
      </c>
      <c r="D77" s="306"/>
      <c r="E77" s="306"/>
      <c r="F77" s="308" t="s">
        <v>443</v>
      </c>
      <c r="G77" s="307"/>
      <c r="H77" s="289" t="s">
        <v>444</v>
      </c>
      <c r="I77" s="289" t="s">
        <v>445</v>
      </c>
      <c r="J77" s="289">
        <v>20</v>
      </c>
      <c r="K77" s="300"/>
    </row>
    <row r="78" spans="2:11" ht="15" customHeight="1">
      <c r="B78" s="299"/>
      <c r="C78" s="289" t="s">
        <v>446</v>
      </c>
      <c r="D78" s="289"/>
      <c r="E78" s="289"/>
      <c r="F78" s="308" t="s">
        <v>443</v>
      </c>
      <c r="G78" s="307"/>
      <c r="H78" s="289" t="s">
        <v>447</v>
      </c>
      <c r="I78" s="289" t="s">
        <v>445</v>
      </c>
      <c r="J78" s="289">
        <v>120</v>
      </c>
      <c r="K78" s="300"/>
    </row>
    <row r="79" spans="2:11" ht="15" customHeight="1">
      <c r="B79" s="309"/>
      <c r="C79" s="289" t="s">
        <v>448</v>
      </c>
      <c r="D79" s="289"/>
      <c r="E79" s="289"/>
      <c r="F79" s="308" t="s">
        <v>449</v>
      </c>
      <c r="G79" s="307"/>
      <c r="H79" s="289" t="s">
        <v>450</v>
      </c>
      <c r="I79" s="289" t="s">
        <v>445</v>
      </c>
      <c r="J79" s="289">
        <v>50</v>
      </c>
      <c r="K79" s="300"/>
    </row>
    <row r="80" spans="2:11" ht="15" customHeight="1">
      <c r="B80" s="309"/>
      <c r="C80" s="289" t="s">
        <v>451</v>
      </c>
      <c r="D80" s="289"/>
      <c r="E80" s="289"/>
      <c r="F80" s="308" t="s">
        <v>443</v>
      </c>
      <c r="G80" s="307"/>
      <c r="H80" s="289" t="s">
        <v>452</v>
      </c>
      <c r="I80" s="289" t="s">
        <v>453</v>
      </c>
      <c r="J80" s="289"/>
      <c r="K80" s="300"/>
    </row>
    <row r="81" spans="2:11" ht="15" customHeight="1">
      <c r="B81" s="309"/>
      <c r="C81" s="310" t="s">
        <v>454</v>
      </c>
      <c r="D81" s="310"/>
      <c r="E81" s="310"/>
      <c r="F81" s="311" t="s">
        <v>449</v>
      </c>
      <c r="G81" s="310"/>
      <c r="H81" s="310" t="s">
        <v>455</v>
      </c>
      <c r="I81" s="310" t="s">
        <v>445</v>
      </c>
      <c r="J81" s="310">
        <v>15</v>
      </c>
      <c r="K81" s="300"/>
    </row>
    <row r="82" spans="2:11" ht="15" customHeight="1">
      <c r="B82" s="309"/>
      <c r="C82" s="310" t="s">
        <v>456</v>
      </c>
      <c r="D82" s="310"/>
      <c r="E82" s="310"/>
      <c r="F82" s="311" t="s">
        <v>449</v>
      </c>
      <c r="G82" s="310"/>
      <c r="H82" s="310" t="s">
        <v>457</v>
      </c>
      <c r="I82" s="310" t="s">
        <v>445</v>
      </c>
      <c r="J82" s="310">
        <v>15</v>
      </c>
      <c r="K82" s="300"/>
    </row>
    <row r="83" spans="2:11" ht="15" customHeight="1">
      <c r="B83" s="309"/>
      <c r="C83" s="310" t="s">
        <v>458</v>
      </c>
      <c r="D83" s="310"/>
      <c r="E83" s="310"/>
      <c r="F83" s="311" t="s">
        <v>449</v>
      </c>
      <c r="G83" s="310"/>
      <c r="H83" s="310" t="s">
        <v>459</v>
      </c>
      <c r="I83" s="310" t="s">
        <v>445</v>
      </c>
      <c r="J83" s="310">
        <v>20</v>
      </c>
      <c r="K83" s="300"/>
    </row>
    <row r="84" spans="2:11" ht="15" customHeight="1">
      <c r="B84" s="309"/>
      <c r="C84" s="310" t="s">
        <v>460</v>
      </c>
      <c r="D84" s="310"/>
      <c r="E84" s="310"/>
      <c r="F84" s="311" t="s">
        <v>449</v>
      </c>
      <c r="G84" s="310"/>
      <c r="H84" s="310" t="s">
        <v>461</v>
      </c>
      <c r="I84" s="310" t="s">
        <v>445</v>
      </c>
      <c r="J84" s="310">
        <v>20</v>
      </c>
      <c r="K84" s="300"/>
    </row>
    <row r="85" spans="2:11" ht="15" customHeight="1">
      <c r="B85" s="309"/>
      <c r="C85" s="289" t="s">
        <v>462</v>
      </c>
      <c r="D85" s="289"/>
      <c r="E85" s="289"/>
      <c r="F85" s="308" t="s">
        <v>449</v>
      </c>
      <c r="G85" s="307"/>
      <c r="H85" s="289" t="s">
        <v>463</v>
      </c>
      <c r="I85" s="289" t="s">
        <v>445</v>
      </c>
      <c r="J85" s="289">
        <v>50</v>
      </c>
      <c r="K85" s="300"/>
    </row>
    <row r="86" spans="2:11" ht="15" customHeight="1">
      <c r="B86" s="309"/>
      <c r="C86" s="289" t="s">
        <v>464</v>
      </c>
      <c r="D86" s="289"/>
      <c r="E86" s="289"/>
      <c r="F86" s="308" t="s">
        <v>449</v>
      </c>
      <c r="G86" s="307"/>
      <c r="H86" s="289" t="s">
        <v>465</v>
      </c>
      <c r="I86" s="289" t="s">
        <v>445</v>
      </c>
      <c r="J86" s="289">
        <v>20</v>
      </c>
      <c r="K86" s="300"/>
    </row>
    <row r="87" spans="2:11" ht="15" customHeight="1">
      <c r="B87" s="309"/>
      <c r="C87" s="289" t="s">
        <v>466</v>
      </c>
      <c r="D87" s="289"/>
      <c r="E87" s="289"/>
      <c r="F87" s="308" t="s">
        <v>449</v>
      </c>
      <c r="G87" s="307"/>
      <c r="H87" s="289" t="s">
        <v>467</v>
      </c>
      <c r="I87" s="289" t="s">
        <v>445</v>
      </c>
      <c r="J87" s="289">
        <v>20</v>
      </c>
      <c r="K87" s="300"/>
    </row>
    <row r="88" spans="2:11" ht="15" customHeight="1">
      <c r="B88" s="309"/>
      <c r="C88" s="289" t="s">
        <v>468</v>
      </c>
      <c r="D88" s="289"/>
      <c r="E88" s="289"/>
      <c r="F88" s="308" t="s">
        <v>449</v>
      </c>
      <c r="G88" s="307"/>
      <c r="H88" s="289" t="s">
        <v>469</v>
      </c>
      <c r="I88" s="289" t="s">
        <v>445</v>
      </c>
      <c r="J88" s="289">
        <v>50</v>
      </c>
      <c r="K88" s="300"/>
    </row>
    <row r="89" spans="2:11" ht="15" customHeight="1">
      <c r="B89" s="309"/>
      <c r="C89" s="289" t="s">
        <v>470</v>
      </c>
      <c r="D89" s="289"/>
      <c r="E89" s="289"/>
      <c r="F89" s="308" t="s">
        <v>449</v>
      </c>
      <c r="G89" s="307"/>
      <c r="H89" s="289" t="s">
        <v>470</v>
      </c>
      <c r="I89" s="289" t="s">
        <v>445</v>
      </c>
      <c r="J89" s="289">
        <v>50</v>
      </c>
      <c r="K89" s="300"/>
    </row>
    <row r="90" spans="2:11" ht="15" customHeight="1">
      <c r="B90" s="309"/>
      <c r="C90" s="289" t="s">
        <v>119</v>
      </c>
      <c r="D90" s="289"/>
      <c r="E90" s="289"/>
      <c r="F90" s="308" t="s">
        <v>449</v>
      </c>
      <c r="G90" s="307"/>
      <c r="H90" s="289" t="s">
        <v>471</v>
      </c>
      <c r="I90" s="289" t="s">
        <v>445</v>
      </c>
      <c r="J90" s="289">
        <v>255</v>
      </c>
      <c r="K90" s="300"/>
    </row>
    <row r="91" spans="2:11" ht="15" customHeight="1">
      <c r="B91" s="309"/>
      <c r="C91" s="289" t="s">
        <v>472</v>
      </c>
      <c r="D91" s="289"/>
      <c r="E91" s="289"/>
      <c r="F91" s="308" t="s">
        <v>443</v>
      </c>
      <c r="G91" s="307"/>
      <c r="H91" s="289" t="s">
        <v>473</v>
      </c>
      <c r="I91" s="289" t="s">
        <v>474</v>
      </c>
      <c r="J91" s="289"/>
      <c r="K91" s="300"/>
    </row>
    <row r="92" spans="2:11" ht="15" customHeight="1">
      <c r="B92" s="309"/>
      <c r="C92" s="289" t="s">
        <v>475</v>
      </c>
      <c r="D92" s="289"/>
      <c r="E92" s="289"/>
      <c r="F92" s="308" t="s">
        <v>443</v>
      </c>
      <c r="G92" s="307"/>
      <c r="H92" s="289" t="s">
        <v>476</v>
      </c>
      <c r="I92" s="289" t="s">
        <v>477</v>
      </c>
      <c r="J92" s="289"/>
      <c r="K92" s="300"/>
    </row>
    <row r="93" spans="2:11" ht="15" customHeight="1">
      <c r="B93" s="309"/>
      <c r="C93" s="289" t="s">
        <v>478</v>
      </c>
      <c r="D93" s="289"/>
      <c r="E93" s="289"/>
      <c r="F93" s="308" t="s">
        <v>443</v>
      </c>
      <c r="G93" s="307"/>
      <c r="H93" s="289" t="s">
        <v>478</v>
      </c>
      <c r="I93" s="289" t="s">
        <v>477</v>
      </c>
      <c r="J93" s="289"/>
      <c r="K93" s="300"/>
    </row>
    <row r="94" spans="2:11" ht="15" customHeight="1">
      <c r="B94" s="309"/>
      <c r="C94" s="289" t="s">
        <v>37</v>
      </c>
      <c r="D94" s="289"/>
      <c r="E94" s="289"/>
      <c r="F94" s="308" t="s">
        <v>443</v>
      </c>
      <c r="G94" s="307"/>
      <c r="H94" s="289" t="s">
        <v>479</v>
      </c>
      <c r="I94" s="289" t="s">
        <v>477</v>
      </c>
      <c r="J94" s="289"/>
      <c r="K94" s="300"/>
    </row>
    <row r="95" spans="2:11" ht="15" customHeight="1">
      <c r="B95" s="309"/>
      <c r="C95" s="289" t="s">
        <v>47</v>
      </c>
      <c r="D95" s="289"/>
      <c r="E95" s="289"/>
      <c r="F95" s="308" t="s">
        <v>443</v>
      </c>
      <c r="G95" s="307"/>
      <c r="H95" s="289" t="s">
        <v>480</v>
      </c>
      <c r="I95" s="289" t="s">
        <v>477</v>
      </c>
      <c r="J95" s="289"/>
      <c r="K95" s="300"/>
    </row>
    <row r="96" spans="2:11" ht="15" customHeight="1">
      <c r="B96" s="312"/>
      <c r="C96" s="313"/>
      <c r="D96" s="313"/>
      <c r="E96" s="313"/>
      <c r="F96" s="313"/>
      <c r="G96" s="313"/>
      <c r="H96" s="313"/>
      <c r="I96" s="313"/>
      <c r="J96" s="313"/>
      <c r="K96" s="314"/>
    </row>
    <row r="97" spans="2:11" ht="18.75" customHeight="1">
      <c r="B97" s="315"/>
      <c r="C97" s="316"/>
      <c r="D97" s="316"/>
      <c r="E97" s="316"/>
      <c r="F97" s="316"/>
      <c r="G97" s="316"/>
      <c r="H97" s="316"/>
      <c r="I97" s="316"/>
      <c r="J97" s="316"/>
      <c r="K97" s="315"/>
    </row>
    <row r="98" spans="2:11" ht="18.75" customHeight="1">
      <c r="B98" s="295"/>
      <c r="C98" s="295"/>
      <c r="D98" s="295"/>
      <c r="E98" s="295"/>
      <c r="F98" s="295"/>
      <c r="G98" s="295"/>
      <c r="H98" s="295"/>
      <c r="I98" s="295"/>
      <c r="J98" s="295"/>
      <c r="K98" s="295"/>
    </row>
    <row r="99" spans="2:11" ht="7.5" customHeight="1">
      <c r="B99" s="296"/>
      <c r="C99" s="297"/>
      <c r="D99" s="297"/>
      <c r="E99" s="297"/>
      <c r="F99" s="297"/>
      <c r="G99" s="297"/>
      <c r="H99" s="297"/>
      <c r="I99" s="297"/>
      <c r="J99" s="297"/>
      <c r="K99" s="298"/>
    </row>
    <row r="100" spans="2:11" ht="45" customHeight="1">
      <c r="B100" s="299"/>
      <c r="C100" s="409" t="s">
        <v>481</v>
      </c>
      <c r="D100" s="409"/>
      <c r="E100" s="409"/>
      <c r="F100" s="409"/>
      <c r="G100" s="409"/>
      <c r="H100" s="409"/>
      <c r="I100" s="409"/>
      <c r="J100" s="409"/>
      <c r="K100" s="300"/>
    </row>
    <row r="101" spans="2:11" ht="17.25" customHeight="1">
      <c r="B101" s="299"/>
      <c r="C101" s="301" t="s">
        <v>437</v>
      </c>
      <c r="D101" s="301"/>
      <c r="E101" s="301"/>
      <c r="F101" s="301" t="s">
        <v>438</v>
      </c>
      <c r="G101" s="302"/>
      <c r="H101" s="301" t="s">
        <v>114</v>
      </c>
      <c r="I101" s="301" t="s">
        <v>56</v>
      </c>
      <c r="J101" s="301" t="s">
        <v>439</v>
      </c>
      <c r="K101" s="300"/>
    </row>
    <row r="102" spans="2:11" ht="17.25" customHeight="1">
      <c r="B102" s="299"/>
      <c r="C102" s="303" t="s">
        <v>440</v>
      </c>
      <c r="D102" s="303"/>
      <c r="E102" s="303"/>
      <c r="F102" s="304" t="s">
        <v>441</v>
      </c>
      <c r="G102" s="305"/>
      <c r="H102" s="303"/>
      <c r="I102" s="303"/>
      <c r="J102" s="303" t="s">
        <v>442</v>
      </c>
      <c r="K102" s="300"/>
    </row>
    <row r="103" spans="2:11" ht="5.25" customHeight="1">
      <c r="B103" s="299"/>
      <c r="C103" s="301"/>
      <c r="D103" s="301"/>
      <c r="E103" s="301"/>
      <c r="F103" s="301"/>
      <c r="G103" s="317"/>
      <c r="H103" s="301"/>
      <c r="I103" s="301"/>
      <c r="J103" s="301"/>
      <c r="K103" s="300"/>
    </row>
    <row r="104" spans="2:11" ht="15" customHeight="1">
      <c r="B104" s="299"/>
      <c r="C104" s="289" t="s">
        <v>52</v>
      </c>
      <c r="D104" s="306"/>
      <c r="E104" s="306"/>
      <c r="F104" s="308" t="s">
        <v>443</v>
      </c>
      <c r="G104" s="317"/>
      <c r="H104" s="289" t="s">
        <v>482</v>
      </c>
      <c r="I104" s="289" t="s">
        <v>445</v>
      </c>
      <c r="J104" s="289">
        <v>20</v>
      </c>
      <c r="K104" s="300"/>
    </row>
    <row r="105" spans="2:11" ht="15" customHeight="1">
      <c r="B105" s="299"/>
      <c r="C105" s="289" t="s">
        <v>446</v>
      </c>
      <c r="D105" s="289"/>
      <c r="E105" s="289"/>
      <c r="F105" s="308" t="s">
        <v>443</v>
      </c>
      <c r="G105" s="289"/>
      <c r="H105" s="289" t="s">
        <v>482</v>
      </c>
      <c r="I105" s="289" t="s">
        <v>445</v>
      </c>
      <c r="J105" s="289">
        <v>120</v>
      </c>
      <c r="K105" s="300"/>
    </row>
    <row r="106" spans="2:11" ht="15" customHeight="1">
      <c r="B106" s="309"/>
      <c r="C106" s="289" t="s">
        <v>448</v>
      </c>
      <c r="D106" s="289"/>
      <c r="E106" s="289"/>
      <c r="F106" s="308" t="s">
        <v>449</v>
      </c>
      <c r="G106" s="289"/>
      <c r="H106" s="289" t="s">
        <v>482</v>
      </c>
      <c r="I106" s="289" t="s">
        <v>445</v>
      </c>
      <c r="J106" s="289">
        <v>50</v>
      </c>
      <c r="K106" s="300"/>
    </row>
    <row r="107" spans="2:11" ht="15" customHeight="1">
      <c r="B107" s="309"/>
      <c r="C107" s="289" t="s">
        <v>451</v>
      </c>
      <c r="D107" s="289"/>
      <c r="E107" s="289"/>
      <c r="F107" s="308" t="s">
        <v>443</v>
      </c>
      <c r="G107" s="289"/>
      <c r="H107" s="289" t="s">
        <v>482</v>
      </c>
      <c r="I107" s="289" t="s">
        <v>453</v>
      </c>
      <c r="J107" s="289"/>
      <c r="K107" s="300"/>
    </row>
    <row r="108" spans="2:11" ht="15" customHeight="1">
      <c r="B108" s="309"/>
      <c r="C108" s="289" t="s">
        <v>462</v>
      </c>
      <c r="D108" s="289"/>
      <c r="E108" s="289"/>
      <c r="F108" s="308" t="s">
        <v>449</v>
      </c>
      <c r="G108" s="289"/>
      <c r="H108" s="289" t="s">
        <v>482</v>
      </c>
      <c r="I108" s="289" t="s">
        <v>445</v>
      </c>
      <c r="J108" s="289">
        <v>50</v>
      </c>
      <c r="K108" s="300"/>
    </row>
    <row r="109" spans="2:11" ht="15" customHeight="1">
      <c r="B109" s="309"/>
      <c r="C109" s="289" t="s">
        <v>470</v>
      </c>
      <c r="D109" s="289"/>
      <c r="E109" s="289"/>
      <c r="F109" s="308" t="s">
        <v>449</v>
      </c>
      <c r="G109" s="289"/>
      <c r="H109" s="289" t="s">
        <v>482</v>
      </c>
      <c r="I109" s="289" t="s">
        <v>445</v>
      </c>
      <c r="J109" s="289">
        <v>50</v>
      </c>
      <c r="K109" s="300"/>
    </row>
    <row r="110" spans="2:11" ht="15" customHeight="1">
      <c r="B110" s="309"/>
      <c r="C110" s="289" t="s">
        <v>468</v>
      </c>
      <c r="D110" s="289"/>
      <c r="E110" s="289"/>
      <c r="F110" s="308" t="s">
        <v>449</v>
      </c>
      <c r="G110" s="289"/>
      <c r="H110" s="289" t="s">
        <v>482</v>
      </c>
      <c r="I110" s="289" t="s">
        <v>445</v>
      </c>
      <c r="J110" s="289">
        <v>50</v>
      </c>
      <c r="K110" s="300"/>
    </row>
    <row r="111" spans="2:11" ht="15" customHeight="1">
      <c r="B111" s="309"/>
      <c r="C111" s="289" t="s">
        <v>52</v>
      </c>
      <c r="D111" s="289"/>
      <c r="E111" s="289"/>
      <c r="F111" s="308" t="s">
        <v>443</v>
      </c>
      <c r="G111" s="289"/>
      <c r="H111" s="289" t="s">
        <v>483</v>
      </c>
      <c r="I111" s="289" t="s">
        <v>445</v>
      </c>
      <c r="J111" s="289">
        <v>20</v>
      </c>
      <c r="K111" s="300"/>
    </row>
    <row r="112" spans="2:11" ht="15" customHeight="1">
      <c r="B112" s="309"/>
      <c r="C112" s="289" t="s">
        <v>484</v>
      </c>
      <c r="D112" s="289"/>
      <c r="E112" s="289"/>
      <c r="F112" s="308" t="s">
        <v>443</v>
      </c>
      <c r="G112" s="289"/>
      <c r="H112" s="289" t="s">
        <v>485</v>
      </c>
      <c r="I112" s="289" t="s">
        <v>445</v>
      </c>
      <c r="J112" s="289">
        <v>120</v>
      </c>
      <c r="K112" s="300"/>
    </row>
    <row r="113" spans="2:11" ht="15" customHeight="1">
      <c r="B113" s="309"/>
      <c r="C113" s="289" t="s">
        <v>37</v>
      </c>
      <c r="D113" s="289"/>
      <c r="E113" s="289"/>
      <c r="F113" s="308" t="s">
        <v>443</v>
      </c>
      <c r="G113" s="289"/>
      <c r="H113" s="289" t="s">
        <v>486</v>
      </c>
      <c r="I113" s="289" t="s">
        <v>477</v>
      </c>
      <c r="J113" s="289"/>
      <c r="K113" s="300"/>
    </row>
    <row r="114" spans="2:11" ht="15" customHeight="1">
      <c r="B114" s="309"/>
      <c r="C114" s="289" t="s">
        <v>47</v>
      </c>
      <c r="D114" s="289"/>
      <c r="E114" s="289"/>
      <c r="F114" s="308" t="s">
        <v>443</v>
      </c>
      <c r="G114" s="289"/>
      <c r="H114" s="289" t="s">
        <v>487</v>
      </c>
      <c r="I114" s="289" t="s">
        <v>477</v>
      </c>
      <c r="J114" s="289"/>
      <c r="K114" s="300"/>
    </row>
    <row r="115" spans="2:11" ht="15" customHeight="1">
      <c r="B115" s="309"/>
      <c r="C115" s="289" t="s">
        <v>56</v>
      </c>
      <c r="D115" s="289"/>
      <c r="E115" s="289"/>
      <c r="F115" s="308" t="s">
        <v>443</v>
      </c>
      <c r="G115" s="289"/>
      <c r="H115" s="289" t="s">
        <v>488</v>
      </c>
      <c r="I115" s="289" t="s">
        <v>489</v>
      </c>
      <c r="J115" s="289"/>
      <c r="K115" s="300"/>
    </row>
    <row r="116" spans="2:11" ht="15" customHeight="1">
      <c r="B116" s="312"/>
      <c r="C116" s="318"/>
      <c r="D116" s="318"/>
      <c r="E116" s="318"/>
      <c r="F116" s="318"/>
      <c r="G116" s="318"/>
      <c r="H116" s="318"/>
      <c r="I116" s="318"/>
      <c r="J116" s="318"/>
      <c r="K116" s="314"/>
    </row>
    <row r="117" spans="2:11" ht="18.75" customHeight="1">
      <c r="B117" s="319"/>
      <c r="C117" s="285"/>
      <c r="D117" s="285"/>
      <c r="E117" s="285"/>
      <c r="F117" s="320"/>
      <c r="G117" s="285"/>
      <c r="H117" s="285"/>
      <c r="I117" s="285"/>
      <c r="J117" s="285"/>
      <c r="K117" s="319"/>
    </row>
    <row r="118" spans="2:11" ht="18.75" customHeight="1">
      <c r="B118" s="295"/>
      <c r="C118" s="295"/>
      <c r="D118" s="295"/>
      <c r="E118" s="295"/>
      <c r="F118" s="295"/>
      <c r="G118" s="295"/>
      <c r="H118" s="295"/>
      <c r="I118" s="295"/>
      <c r="J118" s="295"/>
      <c r="K118" s="295"/>
    </row>
    <row r="119" spans="2:11" ht="7.5" customHeight="1">
      <c r="B119" s="321"/>
      <c r="C119" s="322"/>
      <c r="D119" s="322"/>
      <c r="E119" s="322"/>
      <c r="F119" s="322"/>
      <c r="G119" s="322"/>
      <c r="H119" s="322"/>
      <c r="I119" s="322"/>
      <c r="J119" s="322"/>
      <c r="K119" s="323"/>
    </row>
    <row r="120" spans="2:11" ht="45" customHeight="1">
      <c r="B120" s="324"/>
      <c r="C120" s="404" t="s">
        <v>490</v>
      </c>
      <c r="D120" s="404"/>
      <c r="E120" s="404"/>
      <c r="F120" s="404"/>
      <c r="G120" s="404"/>
      <c r="H120" s="404"/>
      <c r="I120" s="404"/>
      <c r="J120" s="404"/>
      <c r="K120" s="325"/>
    </row>
    <row r="121" spans="2:11" ht="17.25" customHeight="1">
      <c r="B121" s="326"/>
      <c r="C121" s="301" t="s">
        <v>437</v>
      </c>
      <c r="D121" s="301"/>
      <c r="E121" s="301"/>
      <c r="F121" s="301" t="s">
        <v>438</v>
      </c>
      <c r="G121" s="302"/>
      <c r="H121" s="301" t="s">
        <v>114</v>
      </c>
      <c r="I121" s="301" t="s">
        <v>56</v>
      </c>
      <c r="J121" s="301" t="s">
        <v>439</v>
      </c>
      <c r="K121" s="327"/>
    </row>
    <row r="122" spans="2:11" ht="17.25" customHeight="1">
      <c r="B122" s="326"/>
      <c r="C122" s="303" t="s">
        <v>440</v>
      </c>
      <c r="D122" s="303"/>
      <c r="E122" s="303"/>
      <c r="F122" s="304" t="s">
        <v>441</v>
      </c>
      <c r="G122" s="305"/>
      <c r="H122" s="303"/>
      <c r="I122" s="303"/>
      <c r="J122" s="303" t="s">
        <v>442</v>
      </c>
      <c r="K122" s="327"/>
    </row>
    <row r="123" spans="2:11" ht="5.25" customHeight="1">
      <c r="B123" s="328"/>
      <c r="C123" s="306"/>
      <c r="D123" s="306"/>
      <c r="E123" s="306"/>
      <c r="F123" s="306"/>
      <c r="G123" s="289"/>
      <c r="H123" s="306"/>
      <c r="I123" s="306"/>
      <c r="J123" s="306"/>
      <c r="K123" s="329"/>
    </row>
    <row r="124" spans="2:11" ht="15" customHeight="1">
      <c r="B124" s="328"/>
      <c r="C124" s="289" t="s">
        <v>446</v>
      </c>
      <c r="D124" s="306"/>
      <c r="E124" s="306"/>
      <c r="F124" s="308" t="s">
        <v>443</v>
      </c>
      <c r="G124" s="289"/>
      <c r="H124" s="289" t="s">
        <v>482</v>
      </c>
      <c r="I124" s="289" t="s">
        <v>445</v>
      </c>
      <c r="J124" s="289">
        <v>120</v>
      </c>
      <c r="K124" s="330"/>
    </row>
    <row r="125" spans="2:11" ht="15" customHeight="1">
      <c r="B125" s="328"/>
      <c r="C125" s="289" t="s">
        <v>491</v>
      </c>
      <c r="D125" s="289"/>
      <c r="E125" s="289"/>
      <c r="F125" s="308" t="s">
        <v>443</v>
      </c>
      <c r="G125" s="289"/>
      <c r="H125" s="289" t="s">
        <v>492</v>
      </c>
      <c r="I125" s="289" t="s">
        <v>445</v>
      </c>
      <c r="J125" s="289" t="s">
        <v>493</v>
      </c>
      <c r="K125" s="330"/>
    </row>
    <row r="126" spans="2:11" ht="15" customHeight="1">
      <c r="B126" s="328"/>
      <c r="C126" s="289" t="s">
        <v>83</v>
      </c>
      <c r="D126" s="289"/>
      <c r="E126" s="289"/>
      <c r="F126" s="308" t="s">
        <v>443</v>
      </c>
      <c r="G126" s="289"/>
      <c r="H126" s="289" t="s">
        <v>494</v>
      </c>
      <c r="I126" s="289" t="s">
        <v>445</v>
      </c>
      <c r="J126" s="289" t="s">
        <v>493</v>
      </c>
      <c r="K126" s="330"/>
    </row>
    <row r="127" spans="2:11" ht="15" customHeight="1">
      <c r="B127" s="328"/>
      <c r="C127" s="289" t="s">
        <v>454</v>
      </c>
      <c r="D127" s="289"/>
      <c r="E127" s="289"/>
      <c r="F127" s="308" t="s">
        <v>449</v>
      </c>
      <c r="G127" s="289"/>
      <c r="H127" s="289" t="s">
        <v>455</v>
      </c>
      <c r="I127" s="289" t="s">
        <v>445</v>
      </c>
      <c r="J127" s="289">
        <v>15</v>
      </c>
      <c r="K127" s="330"/>
    </row>
    <row r="128" spans="2:11" ht="15" customHeight="1">
      <c r="B128" s="328"/>
      <c r="C128" s="310" t="s">
        <v>456</v>
      </c>
      <c r="D128" s="310"/>
      <c r="E128" s="310"/>
      <c r="F128" s="311" t="s">
        <v>449</v>
      </c>
      <c r="G128" s="310"/>
      <c r="H128" s="310" t="s">
        <v>457</v>
      </c>
      <c r="I128" s="310" t="s">
        <v>445</v>
      </c>
      <c r="J128" s="310">
        <v>15</v>
      </c>
      <c r="K128" s="330"/>
    </row>
    <row r="129" spans="2:11" ht="15" customHeight="1">
      <c r="B129" s="328"/>
      <c r="C129" s="310" t="s">
        <v>458</v>
      </c>
      <c r="D129" s="310"/>
      <c r="E129" s="310"/>
      <c r="F129" s="311" t="s">
        <v>449</v>
      </c>
      <c r="G129" s="310"/>
      <c r="H129" s="310" t="s">
        <v>459</v>
      </c>
      <c r="I129" s="310" t="s">
        <v>445</v>
      </c>
      <c r="J129" s="310">
        <v>20</v>
      </c>
      <c r="K129" s="330"/>
    </row>
    <row r="130" spans="2:11" ht="15" customHeight="1">
      <c r="B130" s="328"/>
      <c r="C130" s="310" t="s">
        <v>460</v>
      </c>
      <c r="D130" s="310"/>
      <c r="E130" s="310"/>
      <c r="F130" s="311" t="s">
        <v>449</v>
      </c>
      <c r="G130" s="310"/>
      <c r="H130" s="310" t="s">
        <v>461</v>
      </c>
      <c r="I130" s="310" t="s">
        <v>445</v>
      </c>
      <c r="J130" s="310">
        <v>20</v>
      </c>
      <c r="K130" s="330"/>
    </row>
    <row r="131" spans="2:11" ht="15" customHeight="1">
      <c r="B131" s="328"/>
      <c r="C131" s="289" t="s">
        <v>448</v>
      </c>
      <c r="D131" s="289"/>
      <c r="E131" s="289"/>
      <c r="F131" s="308" t="s">
        <v>449</v>
      </c>
      <c r="G131" s="289"/>
      <c r="H131" s="289" t="s">
        <v>482</v>
      </c>
      <c r="I131" s="289" t="s">
        <v>445</v>
      </c>
      <c r="J131" s="289">
        <v>50</v>
      </c>
      <c r="K131" s="330"/>
    </row>
    <row r="132" spans="2:11" ht="15" customHeight="1">
      <c r="B132" s="328"/>
      <c r="C132" s="289" t="s">
        <v>462</v>
      </c>
      <c r="D132" s="289"/>
      <c r="E132" s="289"/>
      <c r="F132" s="308" t="s">
        <v>449</v>
      </c>
      <c r="G132" s="289"/>
      <c r="H132" s="289" t="s">
        <v>482</v>
      </c>
      <c r="I132" s="289" t="s">
        <v>445</v>
      </c>
      <c r="J132" s="289">
        <v>50</v>
      </c>
      <c r="K132" s="330"/>
    </row>
    <row r="133" spans="2:11" ht="15" customHeight="1">
      <c r="B133" s="328"/>
      <c r="C133" s="289" t="s">
        <v>468</v>
      </c>
      <c r="D133" s="289"/>
      <c r="E133" s="289"/>
      <c r="F133" s="308" t="s">
        <v>449</v>
      </c>
      <c r="G133" s="289"/>
      <c r="H133" s="289" t="s">
        <v>482</v>
      </c>
      <c r="I133" s="289" t="s">
        <v>445</v>
      </c>
      <c r="J133" s="289">
        <v>50</v>
      </c>
      <c r="K133" s="330"/>
    </row>
    <row r="134" spans="2:11" ht="15" customHeight="1">
      <c r="B134" s="328"/>
      <c r="C134" s="289" t="s">
        <v>470</v>
      </c>
      <c r="D134" s="289"/>
      <c r="E134" s="289"/>
      <c r="F134" s="308" t="s">
        <v>449</v>
      </c>
      <c r="G134" s="289"/>
      <c r="H134" s="289" t="s">
        <v>482</v>
      </c>
      <c r="I134" s="289" t="s">
        <v>445</v>
      </c>
      <c r="J134" s="289">
        <v>50</v>
      </c>
      <c r="K134" s="330"/>
    </row>
    <row r="135" spans="2:11" ht="15" customHeight="1">
      <c r="B135" s="328"/>
      <c r="C135" s="289" t="s">
        <v>119</v>
      </c>
      <c r="D135" s="289"/>
      <c r="E135" s="289"/>
      <c r="F135" s="308" t="s">
        <v>449</v>
      </c>
      <c r="G135" s="289"/>
      <c r="H135" s="289" t="s">
        <v>495</v>
      </c>
      <c r="I135" s="289" t="s">
        <v>445</v>
      </c>
      <c r="J135" s="289">
        <v>255</v>
      </c>
      <c r="K135" s="330"/>
    </row>
    <row r="136" spans="2:11" ht="15" customHeight="1">
      <c r="B136" s="328"/>
      <c r="C136" s="289" t="s">
        <v>472</v>
      </c>
      <c r="D136" s="289"/>
      <c r="E136" s="289"/>
      <c r="F136" s="308" t="s">
        <v>443</v>
      </c>
      <c r="G136" s="289"/>
      <c r="H136" s="289" t="s">
        <v>496</v>
      </c>
      <c r="I136" s="289" t="s">
        <v>474</v>
      </c>
      <c r="J136" s="289"/>
      <c r="K136" s="330"/>
    </row>
    <row r="137" spans="2:11" ht="15" customHeight="1">
      <c r="B137" s="328"/>
      <c r="C137" s="289" t="s">
        <v>475</v>
      </c>
      <c r="D137" s="289"/>
      <c r="E137" s="289"/>
      <c r="F137" s="308" t="s">
        <v>443</v>
      </c>
      <c r="G137" s="289"/>
      <c r="H137" s="289" t="s">
        <v>497</v>
      </c>
      <c r="I137" s="289" t="s">
        <v>477</v>
      </c>
      <c r="J137" s="289"/>
      <c r="K137" s="330"/>
    </row>
    <row r="138" spans="2:11" ht="15" customHeight="1">
      <c r="B138" s="328"/>
      <c r="C138" s="289" t="s">
        <v>478</v>
      </c>
      <c r="D138" s="289"/>
      <c r="E138" s="289"/>
      <c r="F138" s="308" t="s">
        <v>443</v>
      </c>
      <c r="G138" s="289"/>
      <c r="H138" s="289" t="s">
        <v>478</v>
      </c>
      <c r="I138" s="289" t="s">
        <v>477</v>
      </c>
      <c r="J138" s="289"/>
      <c r="K138" s="330"/>
    </row>
    <row r="139" spans="2:11" ht="15" customHeight="1">
      <c r="B139" s="328"/>
      <c r="C139" s="289" t="s">
        <v>37</v>
      </c>
      <c r="D139" s="289"/>
      <c r="E139" s="289"/>
      <c r="F139" s="308" t="s">
        <v>443</v>
      </c>
      <c r="G139" s="289"/>
      <c r="H139" s="289" t="s">
        <v>498</v>
      </c>
      <c r="I139" s="289" t="s">
        <v>477</v>
      </c>
      <c r="J139" s="289"/>
      <c r="K139" s="330"/>
    </row>
    <row r="140" spans="2:11" ht="15" customHeight="1">
      <c r="B140" s="328"/>
      <c r="C140" s="289" t="s">
        <v>499</v>
      </c>
      <c r="D140" s="289"/>
      <c r="E140" s="289"/>
      <c r="F140" s="308" t="s">
        <v>443</v>
      </c>
      <c r="G140" s="289"/>
      <c r="H140" s="289" t="s">
        <v>500</v>
      </c>
      <c r="I140" s="289" t="s">
        <v>477</v>
      </c>
      <c r="J140" s="289"/>
      <c r="K140" s="330"/>
    </row>
    <row r="141" spans="2:11" ht="15" customHeight="1">
      <c r="B141" s="331"/>
      <c r="C141" s="332"/>
      <c r="D141" s="332"/>
      <c r="E141" s="332"/>
      <c r="F141" s="332"/>
      <c r="G141" s="332"/>
      <c r="H141" s="332"/>
      <c r="I141" s="332"/>
      <c r="J141" s="332"/>
      <c r="K141" s="333"/>
    </row>
    <row r="142" spans="2:11" ht="18.75" customHeight="1">
      <c r="B142" s="285"/>
      <c r="C142" s="285"/>
      <c r="D142" s="285"/>
      <c r="E142" s="285"/>
      <c r="F142" s="320"/>
      <c r="G142" s="285"/>
      <c r="H142" s="285"/>
      <c r="I142" s="285"/>
      <c r="J142" s="285"/>
      <c r="K142" s="285"/>
    </row>
    <row r="143" spans="2:11" ht="18.75" customHeight="1">
      <c r="B143" s="295"/>
      <c r="C143" s="295"/>
      <c r="D143" s="295"/>
      <c r="E143" s="295"/>
      <c r="F143" s="295"/>
      <c r="G143" s="295"/>
      <c r="H143" s="295"/>
      <c r="I143" s="295"/>
      <c r="J143" s="295"/>
      <c r="K143" s="295"/>
    </row>
    <row r="144" spans="2:11" ht="7.5" customHeight="1">
      <c r="B144" s="296"/>
      <c r="C144" s="297"/>
      <c r="D144" s="297"/>
      <c r="E144" s="297"/>
      <c r="F144" s="297"/>
      <c r="G144" s="297"/>
      <c r="H144" s="297"/>
      <c r="I144" s="297"/>
      <c r="J144" s="297"/>
      <c r="K144" s="298"/>
    </row>
    <row r="145" spans="2:11" ht="45" customHeight="1">
      <c r="B145" s="299"/>
      <c r="C145" s="409" t="s">
        <v>501</v>
      </c>
      <c r="D145" s="409"/>
      <c r="E145" s="409"/>
      <c r="F145" s="409"/>
      <c r="G145" s="409"/>
      <c r="H145" s="409"/>
      <c r="I145" s="409"/>
      <c r="J145" s="409"/>
      <c r="K145" s="300"/>
    </row>
    <row r="146" spans="2:11" ht="17.25" customHeight="1">
      <c r="B146" s="299"/>
      <c r="C146" s="301" t="s">
        <v>437</v>
      </c>
      <c r="D146" s="301"/>
      <c r="E146" s="301"/>
      <c r="F146" s="301" t="s">
        <v>438</v>
      </c>
      <c r="G146" s="302"/>
      <c r="H146" s="301" t="s">
        <v>114</v>
      </c>
      <c r="I146" s="301" t="s">
        <v>56</v>
      </c>
      <c r="J146" s="301" t="s">
        <v>439</v>
      </c>
      <c r="K146" s="300"/>
    </row>
    <row r="147" spans="2:11" ht="17.25" customHeight="1">
      <c r="B147" s="299"/>
      <c r="C147" s="303" t="s">
        <v>440</v>
      </c>
      <c r="D147" s="303"/>
      <c r="E147" s="303"/>
      <c r="F147" s="304" t="s">
        <v>441</v>
      </c>
      <c r="G147" s="305"/>
      <c r="H147" s="303"/>
      <c r="I147" s="303"/>
      <c r="J147" s="303" t="s">
        <v>442</v>
      </c>
      <c r="K147" s="300"/>
    </row>
    <row r="148" spans="2:11" ht="5.25" customHeight="1">
      <c r="B148" s="309"/>
      <c r="C148" s="306"/>
      <c r="D148" s="306"/>
      <c r="E148" s="306"/>
      <c r="F148" s="306"/>
      <c r="G148" s="307"/>
      <c r="H148" s="306"/>
      <c r="I148" s="306"/>
      <c r="J148" s="306"/>
      <c r="K148" s="330"/>
    </row>
    <row r="149" spans="2:11" ht="15" customHeight="1">
      <c r="B149" s="309"/>
      <c r="C149" s="334" t="s">
        <v>446</v>
      </c>
      <c r="D149" s="289"/>
      <c r="E149" s="289"/>
      <c r="F149" s="335" t="s">
        <v>443</v>
      </c>
      <c r="G149" s="289"/>
      <c r="H149" s="334" t="s">
        <v>482</v>
      </c>
      <c r="I149" s="334" t="s">
        <v>445</v>
      </c>
      <c r="J149" s="334">
        <v>120</v>
      </c>
      <c r="K149" s="330"/>
    </row>
    <row r="150" spans="2:11" ht="15" customHeight="1">
      <c r="B150" s="309"/>
      <c r="C150" s="334" t="s">
        <v>491</v>
      </c>
      <c r="D150" s="289"/>
      <c r="E150" s="289"/>
      <c r="F150" s="335" t="s">
        <v>443</v>
      </c>
      <c r="G150" s="289"/>
      <c r="H150" s="334" t="s">
        <v>502</v>
      </c>
      <c r="I150" s="334" t="s">
        <v>445</v>
      </c>
      <c r="J150" s="334" t="s">
        <v>493</v>
      </c>
      <c r="K150" s="330"/>
    </row>
    <row r="151" spans="2:11" ht="15" customHeight="1">
      <c r="B151" s="309"/>
      <c r="C151" s="334" t="s">
        <v>83</v>
      </c>
      <c r="D151" s="289"/>
      <c r="E151" s="289"/>
      <c r="F151" s="335" t="s">
        <v>443</v>
      </c>
      <c r="G151" s="289"/>
      <c r="H151" s="334" t="s">
        <v>503</v>
      </c>
      <c r="I151" s="334" t="s">
        <v>445</v>
      </c>
      <c r="J151" s="334" t="s">
        <v>493</v>
      </c>
      <c r="K151" s="330"/>
    </row>
    <row r="152" spans="2:11" ht="15" customHeight="1">
      <c r="B152" s="309"/>
      <c r="C152" s="334" t="s">
        <v>448</v>
      </c>
      <c r="D152" s="289"/>
      <c r="E152" s="289"/>
      <c r="F152" s="335" t="s">
        <v>449</v>
      </c>
      <c r="G152" s="289"/>
      <c r="H152" s="334" t="s">
        <v>482</v>
      </c>
      <c r="I152" s="334" t="s">
        <v>445</v>
      </c>
      <c r="J152" s="334">
        <v>50</v>
      </c>
      <c r="K152" s="330"/>
    </row>
    <row r="153" spans="2:11" ht="15" customHeight="1">
      <c r="B153" s="309"/>
      <c r="C153" s="334" t="s">
        <v>451</v>
      </c>
      <c r="D153" s="289"/>
      <c r="E153" s="289"/>
      <c r="F153" s="335" t="s">
        <v>443</v>
      </c>
      <c r="G153" s="289"/>
      <c r="H153" s="334" t="s">
        <v>482</v>
      </c>
      <c r="I153" s="334" t="s">
        <v>453</v>
      </c>
      <c r="J153" s="334"/>
      <c r="K153" s="330"/>
    </row>
    <row r="154" spans="2:11" ht="15" customHeight="1">
      <c r="B154" s="309"/>
      <c r="C154" s="334" t="s">
        <v>462</v>
      </c>
      <c r="D154" s="289"/>
      <c r="E154" s="289"/>
      <c r="F154" s="335" t="s">
        <v>449</v>
      </c>
      <c r="G154" s="289"/>
      <c r="H154" s="334" t="s">
        <v>482</v>
      </c>
      <c r="I154" s="334" t="s">
        <v>445</v>
      </c>
      <c r="J154" s="334">
        <v>50</v>
      </c>
      <c r="K154" s="330"/>
    </row>
    <row r="155" spans="2:11" ht="15" customHeight="1">
      <c r="B155" s="309"/>
      <c r="C155" s="334" t="s">
        <v>470</v>
      </c>
      <c r="D155" s="289"/>
      <c r="E155" s="289"/>
      <c r="F155" s="335" t="s">
        <v>449</v>
      </c>
      <c r="G155" s="289"/>
      <c r="H155" s="334" t="s">
        <v>482</v>
      </c>
      <c r="I155" s="334" t="s">
        <v>445</v>
      </c>
      <c r="J155" s="334">
        <v>50</v>
      </c>
      <c r="K155" s="330"/>
    </row>
    <row r="156" spans="2:11" ht="15" customHeight="1">
      <c r="B156" s="309"/>
      <c r="C156" s="334" t="s">
        <v>468</v>
      </c>
      <c r="D156" s="289"/>
      <c r="E156" s="289"/>
      <c r="F156" s="335" t="s">
        <v>449</v>
      </c>
      <c r="G156" s="289"/>
      <c r="H156" s="334" t="s">
        <v>482</v>
      </c>
      <c r="I156" s="334" t="s">
        <v>445</v>
      </c>
      <c r="J156" s="334">
        <v>50</v>
      </c>
      <c r="K156" s="330"/>
    </row>
    <row r="157" spans="2:11" ht="15" customHeight="1">
      <c r="B157" s="309"/>
      <c r="C157" s="334" t="s">
        <v>99</v>
      </c>
      <c r="D157" s="289"/>
      <c r="E157" s="289"/>
      <c r="F157" s="335" t="s">
        <v>443</v>
      </c>
      <c r="G157" s="289"/>
      <c r="H157" s="334" t="s">
        <v>504</v>
      </c>
      <c r="I157" s="334" t="s">
        <v>445</v>
      </c>
      <c r="J157" s="334" t="s">
        <v>505</v>
      </c>
      <c r="K157" s="330"/>
    </row>
    <row r="158" spans="2:11" ht="15" customHeight="1">
      <c r="B158" s="309"/>
      <c r="C158" s="334" t="s">
        <v>506</v>
      </c>
      <c r="D158" s="289"/>
      <c r="E158" s="289"/>
      <c r="F158" s="335" t="s">
        <v>443</v>
      </c>
      <c r="G158" s="289"/>
      <c r="H158" s="334" t="s">
        <v>507</v>
      </c>
      <c r="I158" s="334" t="s">
        <v>477</v>
      </c>
      <c r="J158" s="334"/>
      <c r="K158" s="330"/>
    </row>
    <row r="159" spans="2:11" ht="15" customHeight="1">
      <c r="B159" s="336"/>
      <c r="C159" s="318"/>
      <c r="D159" s="318"/>
      <c r="E159" s="318"/>
      <c r="F159" s="318"/>
      <c r="G159" s="318"/>
      <c r="H159" s="318"/>
      <c r="I159" s="318"/>
      <c r="J159" s="318"/>
      <c r="K159" s="337"/>
    </row>
    <row r="160" spans="2:11" ht="18.75" customHeight="1">
      <c r="B160" s="285"/>
      <c r="C160" s="289"/>
      <c r="D160" s="289"/>
      <c r="E160" s="289"/>
      <c r="F160" s="308"/>
      <c r="G160" s="289"/>
      <c r="H160" s="289"/>
      <c r="I160" s="289"/>
      <c r="J160" s="289"/>
      <c r="K160" s="285"/>
    </row>
    <row r="161" spans="2:11" ht="18.75" customHeight="1">
      <c r="B161" s="295"/>
      <c r="C161" s="295"/>
      <c r="D161" s="295"/>
      <c r="E161" s="295"/>
      <c r="F161" s="295"/>
      <c r="G161" s="295"/>
      <c r="H161" s="295"/>
      <c r="I161" s="295"/>
      <c r="J161" s="295"/>
      <c r="K161" s="295"/>
    </row>
    <row r="162" spans="2:11" ht="7.5" customHeight="1">
      <c r="B162" s="277"/>
      <c r="C162" s="278"/>
      <c r="D162" s="278"/>
      <c r="E162" s="278"/>
      <c r="F162" s="278"/>
      <c r="G162" s="278"/>
      <c r="H162" s="278"/>
      <c r="I162" s="278"/>
      <c r="J162" s="278"/>
      <c r="K162" s="279"/>
    </row>
    <row r="163" spans="2:11" ht="45" customHeight="1">
      <c r="B163" s="280"/>
      <c r="C163" s="404" t="s">
        <v>508</v>
      </c>
      <c r="D163" s="404"/>
      <c r="E163" s="404"/>
      <c r="F163" s="404"/>
      <c r="G163" s="404"/>
      <c r="H163" s="404"/>
      <c r="I163" s="404"/>
      <c r="J163" s="404"/>
      <c r="K163" s="281"/>
    </row>
    <row r="164" spans="2:11" ht="17.25" customHeight="1">
      <c r="B164" s="280"/>
      <c r="C164" s="301" t="s">
        <v>437</v>
      </c>
      <c r="D164" s="301"/>
      <c r="E164" s="301"/>
      <c r="F164" s="301" t="s">
        <v>438</v>
      </c>
      <c r="G164" s="338"/>
      <c r="H164" s="339" t="s">
        <v>114</v>
      </c>
      <c r="I164" s="339" t="s">
        <v>56</v>
      </c>
      <c r="J164" s="301" t="s">
        <v>439</v>
      </c>
      <c r="K164" s="281"/>
    </row>
    <row r="165" spans="2:11" ht="17.25" customHeight="1">
      <c r="B165" s="282"/>
      <c r="C165" s="303" t="s">
        <v>440</v>
      </c>
      <c r="D165" s="303"/>
      <c r="E165" s="303"/>
      <c r="F165" s="304" t="s">
        <v>441</v>
      </c>
      <c r="G165" s="340"/>
      <c r="H165" s="341"/>
      <c r="I165" s="341"/>
      <c r="J165" s="303" t="s">
        <v>442</v>
      </c>
      <c r="K165" s="283"/>
    </row>
    <row r="166" spans="2:11" ht="5.25" customHeight="1">
      <c r="B166" s="309"/>
      <c r="C166" s="306"/>
      <c r="D166" s="306"/>
      <c r="E166" s="306"/>
      <c r="F166" s="306"/>
      <c r="G166" s="307"/>
      <c r="H166" s="306"/>
      <c r="I166" s="306"/>
      <c r="J166" s="306"/>
      <c r="K166" s="330"/>
    </row>
    <row r="167" spans="2:11" ht="15" customHeight="1">
      <c r="B167" s="309"/>
      <c r="C167" s="289" t="s">
        <v>446</v>
      </c>
      <c r="D167" s="289"/>
      <c r="E167" s="289"/>
      <c r="F167" s="308" t="s">
        <v>443</v>
      </c>
      <c r="G167" s="289"/>
      <c r="H167" s="289" t="s">
        <v>482</v>
      </c>
      <c r="I167" s="289" t="s">
        <v>445</v>
      </c>
      <c r="J167" s="289">
        <v>120</v>
      </c>
      <c r="K167" s="330"/>
    </row>
    <row r="168" spans="2:11" ht="15" customHeight="1">
      <c r="B168" s="309"/>
      <c r="C168" s="289" t="s">
        <v>491</v>
      </c>
      <c r="D168" s="289"/>
      <c r="E168" s="289"/>
      <c r="F168" s="308" t="s">
        <v>443</v>
      </c>
      <c r="G168" s="289"/>
      <c r="H168" s="289" t="s">
        <v>492</v>
      </c>
      <c r="I168" s="289" t="s">
        <v>445</v>
      </c>
      <c r="J168" s="289" t="s">
        <v>493</v>
      </c>
      <c r="K168" s="330"/>
    </row>
    <row r="169" spans="2:11" ht="15" customHeight="1">
      <c r="B169" s="309"/>
      <c r="C169" s="289" t="s">
        <v>83</v>
      </c>
      <c r="D169" s="289"/>
      <c r="E169" s="289"/>
      <c r="F169" s="308" t="s">
        <v>443</v>
      </c>
      <c r="G169" s="289"/>
      <c r="H169" s="289" t="s">
        <v>509</v>
      </c>
      <c r="I169" s="289" t="s">
        <v>445</v>
      </c>
      <c r="J169" s="289" t="s">
        <v>493</v>
      </c>
      <c r="K169" s="330"/>
    </row>
    <row r="170" spans="2:11" ht="15" customHeight="1">
      <c r="B170" s="309"/>
      <c r="C170" s="289" t="s">
        <v>448</v>
      </c>
      <c r="D170" s="289"/>
      <c r="E170" s="289"/>
      <c r="F170" s="308" t="s">
        <v>449</v>
      </c>
      <c r="G170" s="289"/>
      <c r="H170" s="289" t="s">
        <v>509</v>
      </c>
      <c r="I170" s="289" t="s">
        <v>445</v>
      </c>
      <c r="J170" s="289">
        <v>50</v>
      </c>
      <c r="K170" s="330"/>
    </row>
    <row r="171" spans="2:11" ht="15" customHeight="1">
      <c r="B171" s="309"/>
      <c r="C171" s="289" t="s">
        <v>451</v>
      </c>
      <c r="D171" s="289"/>
      <c r="E171" s="289"/>
      <c r="F171" s="308" t="s">
        <v>443</v>
      </c>
      <c r="G171" s="289"/>
      <c r="H171" s="289" t="s">
        <v>509</v>
      </c>
      <c r="I171" s="289" t="s">
        <v>453</v>
      </c>
      <c r="J171" s="289"/>
      <c r="K171" s="330"/>
    </row>
    <row r="172" spans="2:11" ht="15" customHeight="1">
      <c r="B172" s="309"/>
      <c r="C172" s="289" t="s">
        <v>462</v>
      </c>
      <c r="D172" s="289"/>
      <c r="E172" s="289"/>
      <c r="F172" s="308" t="s">
        <v>449</v>
      </c>
      <c r="G172" s="289"/>
      <c r="H172" s="289" t="s">
        <v>509</v>
      </c>
      <c r="I172" s="289" t="s">
        <v>445</v>
      </c>
      <c r="J172" s="289">
        <v>50</v>
      </c>
      <c r="K172" s="330"/>
    </row>
    <row r="173" spans="2:11" ht="15" customHeight="1">
      <c r="B173" s="309"/>
      <c r="C173" s="289" t="s">
        <v>470</v>
      </c>
      <c r="D173" s="289"/>
      <c r="E173" s="289"/>
      <c r="F173" s="308" t="s">
        <v>449</v>
      </c>
      <c r="G173" s="289"/>
      <c r="H173" s="289" t="s">
        <v>509</v>
      </c>
      <c r="I173" s="289" t="s">
        <v>445</v>
      </c>
      <c r="J173" s="289">
        <v>50</v>
      </c>
      <c r="K173" s="330"/>
    </row>
    <row r="174" spans="2:11" ht="15" customHeight="1">
      <c r="B174" s="309"/>
      <c r="C174" s="289" t="s">
        <v>468</v>
      </c>
      <c r="D174" s="289"/>
      <c r="E174" s="289"/>
      <c r="F174" s="308" t="s">
        <v>449</v>
      </c>
      <c r="G174" s="289"/>
      <c r="H174" s="289" t="s">
        <v>509</v>
      </c>
      <c r="I174" s="289" t="s">
        <v>445</v>
      </c>
      <c r="J174" s="289">
        <v>50</v>
      </c>
      <c r="K174" s="330"/>
    </row>
    <row r="175" spans="2:11" ht="15" customHeight="1">
      <c r="B175" s="309"/>
      <c r="C175" s="289" t="s">
        <v>113</v>
      </c>
      <c r="D175" s="289"/>
      <c r="E175" s="289"/>
      <c r="F175" s="308" t="s">
        <v>443</v>
      </c>
      <c r="G175" s="289"/>
      <c r="H175" s="289" t="s">
        <v>510</v>
      </c>
      <c r="I175" s="289" t="s">
        <v>511</v>
      </c>
      <c r="J175" s="289"/>
      <c r="K175" s="330"/>
    </row>
    <row r="176" spans="2:11" ht="15" customHeight="1">
      <c r="B176" s="309"/>
      <c r="C176" s="289" t="s">
        <v>56</v>
      </c>
      <c r="D176" s="289"/>
      <c r="E176" s="289"/>
      <c r="F176" s="308" t="s">
        <v>443</v>
      </c>
      <c r="G176" s="289"/>
      <c r="H176" s="289" t="s">
        <v>512</v>
      </c>
      <c r="I176" s="289" t="s">
        <v>513</v>
      </c>
      <c r="J176" s="289">
        <v>1</v>
      </c>
      <c r="K176" s="330"/>
    </row>
    <row r="177" spans="2:11" ht="15" customHeight="1">
      <c r="B177" s="309"/>
      <c r="C177" s="289" t="s">
        <v>52</v>
      </c>
      <c r="D177" s="289"/>
      <c r="E177" s="289"/>
      <c r="F177" s="308" t="s">
        <v>443</v>
      </c>
      <c r="G177" s="289"/>
      <c r="H177" s="289" t="s">
        <v>514</v>
      </c>
      <c r="I177" s="289" t="s">
        <v>445</v>
      </c>
      <c r="J177" s="289">
        <v>20</v>
      </c>
      <c r="K177" s="330"/>
    </row>
    <row r="178" spans="2:11" ht="15" customHeight="1">
      <c r="B178" s="309"/>
      <c r="C178" s="289" t="s">
        <v>114</v>
      </c>
      <c r="D178" s="289"/>
      <c r="E178" s="289"/>
      <c r="F178" s="308" t="s">
        <v>443</v>
      </c>
      <c r="G178" s="289"/>
      <c r="H178" s="289" t="s">
        <v>515</v>
      </c>
      <c r="I178" s="289" t="s">
        <v>445</v>
      </c>
      <c r="J178" s="289">
        <v>255</v>
      </c>
      <c r="K178" s="330"/>
    </row>
    <row r="179" spans="2:11" ht="15" customHeight="1">
      <c r="B179" s="309"/>
      <c r="C179" s="289" t="s">
        <v>115</v>
      </c>
      <c r="D179" s="289"/>
      <c r="E179" s="289"/>
      <c r="F179" s="308" t="s">
        <v>443</v>
      </c>
      <c r="G179" s="289"/>
      <c r="H179" s="289" t="s">
        <v>408</v>
      </c>
      <c r="I179" s="289" t="s">
        <v>445</v>
      </c>
      <c r="J179" s="289">
        <v>10</v>
      </c>
      <c r="K179" s="330"/>
    </row>
    <row r="180" spans="2:11" ht="15" customHeight="1">
      <c r="B180" s="309"/>
      <c r="C180" s="289" t="s">
        <v>116</v>
      </c>
      <c r="D180" s="289"/>
      <c r="E180" s="289"/>
      <c r="F180" s="308" t="s">
        <v>443</v>
      </c>
      <c r="G180" s="289"/>
      <c r="H180" s="289" t="s">
        <v>516</v>
      </c>
      <c r="I180" s="289" t="s">
        <v>477</v>
      </c>
      <c r="J180" s="289"/>
      <c r="K180" s="330"/>
    </row>
    <row r="181" spans="2:11" ht="15" customHeight="1">
      <c r="B181" s="309"/>
      <c r="C181" s="289" t="s">
        <v>517</v>
      </c>
      <c r="D181" s="289"/>
      <c r="E181" s="289"/>
      <c r="F181" s="308" t="s">
        <v>443</v>
      </c>
      <c r="G181" s="289"/>
      <c r="H181" s="289" t="s">
        <v>518</v>
      </c>
      <c r="I181" s="289" t="s">
        <v>477</v>
      </c>
      <c r="J181" s="289"/>
      <c r="K181" s="330"/>
    </row>
    <row r="182" spans="2:11" ht="15" customHeight="1">
      <c r="B182" s="309"/>
      <c r="C182" s="289" t="s">
        <v>506</v>
      </c>
      <c r="D182" s="289"/>
      <c r="E182" s="289"/>
      <c r="F182" s="308" t="s">
        <v>443</v>
      </c>
      <c r="G182" s="289"/>
      <c r="H182" s="289" t="s">
        <v>519</v>
      </c>
      <c r="I182" s="289" t="s">
        <v>477</v>
      </c>
      <c r="J182" s="289"/>
      <c r="K182" s="330"/>
    </row>
    <row r="183" spans="2:11" ht="15" customHeight="1">
      <c r="B183" s="309"/>
      <c r="C183" s="289" t="s">
        <v>118</v>
      </c>
      <c r="D183" s="289"/>
      <c r="E183" s="289"/>
      <c r="F183" s="308" t="s">
        <v>449</v>
      </c>
      <c r="G183" s="289"/>
      <c r="H183" s="289" t="s">
        <v>520</v>
      </c>
      <c r="I183" s="289" t="s">
        <v>445</v>
      </c>
      <c r="J183" s="289">
        <v>50</v>
      </c>
      <c r="K183" s="330"/>
    </row>
    <row r="184" spans="2:11" ht="15" customHeight="1">
      <c r="B184" s="309"/>
      <c r="C184" s="289" t="s">
        <v>521</v>
      </c>
      <c r="D184" s="289"/>
      <c r="E184" s="289"/>
      <c r="F184" s="308" t="s">
        <v>449</v>
      </c>
      <c r="G184" s="289"/>
      <c r="H184" s="289" t="s">
        <v>522</v>
      </c>
      <c r="I184" s="289" t="s">
        <v>523</v>
      </c>
      <c r="J184" s="289"/>
      <c r="K184" s="330"/>
    </row>
    <row r="185" spans="2:11" ht="15" customHeight="1">
      <c r="B185" s="309"/>
      <c r="C185" s="289" t="s">
        <v>524</v>
      </c>
      <c r="D185" s="289"/>
      <c r="E185" s="289"/>
      <c r="F185" s="308" t="s">
        <v>449</v>
      </c>
      <c r="G185" s="289"/>
      <c r="H185" s="289" t="s">
        <v>525</v>
      </c>
      <c r="I185" s="289" t="s">
        <v>523</v>
      </c>
      <c r="J185" s="289"/>
      <c r="K185" s="330"/>
    </row>
    <row r="186" spans="2:11" ht="15" customHeight="1">
      <c r="B186" s="309"/>
      <c r="C186" s="289" t="s">
        <v>526</v>
      </c>
      <c r="D186" s="289"/>
      <c r="E186" s="289"/>
      <c r="F186" s="308" t="s">
        <v>449</v>
      </c>
      <c r="G186" s="289"/>
      <c r="H186" s="289" t="s">
        <v>527</v>
      </c>
      <c r="I186" s="289" t="s">
        <v>523</v>
      </c>
      <c r="J186" s="289"/>
      <c r="K186" s="330"/>
    </row>
    <row r="187" spans="2:11" ht="15" customHeight="1">
      <c r="B187" s="309"/>
      <c r="C187" s="342" t="s">
        <v>528</v>
      </c>
      <c r="D187" s="289"/>
      <c r="E187" s="289"/>
      <c r="F187" s="308" t="s">
        <v>449</v>
      </c>
      <c r="G187" s="289"/>
      <c r="H187" s="289" t="s">
        <v>529</v>
      </c>
      <c r="I187" s="289" t="s">
        <v>530</v>
      </c>
      <c r="J187" s="343" t="s">
        <v>531</v>
      </c>
      <c r="K187" s="330"/>
    </row>
    <row r="188" spans="2:11" ht="15" customHeight="1">
      <c r="B188" s="309"/>
      <c r="C188" s="294" t="s">
        <v>41</v>
      </c>
      <c r="D188" s="289"/>
      <c r="E188" s="289"/>
      <c r="F188" s="308" t="s">
        <v>443</v>
      </c>
      <c r="G188" s="289"/>
      <c r="H188" s="285" t="s">
        <v>532</v>
      </c>
      <c r="I188" s="289" t="s">
        <v>533</v>
      </c>
      <c r="J188" s="289"/>
      <c r="K188" s="330"/>
    </row>
    <row r="189" spans="2:11" ht="15" customHeight="1">
      <c r="B189" s="309"/>
      <c r="C189" s="294" t="s">
        <v>534</v>
      </c>
      <c r="D189" s="289"/>
      <c r="E189" s="289"/>
      <c r="F189" s="308" t="s">
        <v>443</v>
      </c>
      <c r="G189" s="289"/>
      <c r="H189" s="289" t="s">
        <v>535</v>
      </c>
      <c r="I189" s="289" t="s">
        <v>477</v>
      </c>
      <c r="J189" s="289"/>
      <c r="K189" s="330"/>
    </row>
    <row r="190" spans="2:11" ht="15" customHeight="1">
      <c r="B190" s="309"/>
      <c r="C190" s="294" t="s">
        <v>536</v>
      </c>
      <c r="D190" s="289"/>
      <c r="E190" s="289"/>
      <c r="F190" s="308" t="s">
        <v>443</v>
      </c>
      <c r="G190" s="289"/>
      <c r="H190" s="289" t="s">
        <v>537</v>
      </c>
      <c r="I190" s="289" t="s">
        <v>477</v>
      </c>
      <c r="J190" s="289"/>
      <c r="K190" s="330"/>
    </row>
    <row r="191" spans="2:11" ht="15" customHeight="1">
      <c r="B191" s="309"/>
      <c r="C191" s="294" t="s">
        <v>538</v>
      </c>
      <c r="D191" s="289"/>
      <c r="E191" s="289"/>
      <c r="F191" s="308" t="s">
        <v>449</v>
      </c>
      <c r="G191" s="289"/>
      <c r="H191" s="289" t="s">
        <v>539</v>
      </c>
      <c r="I191" s="289" t="s">
        <v>477</v>
      </c>
      <c r="J191" s="289"/>
      <c r="K191" s="330"/>
    </row>
    <row r="192" spans="2:11" ht="15" customHeight="1">
      <c r="B192" s="336"/>
      <c r="C192" s="344"/>
      <c r="D192" s="318"/>
      <c r="E192" s="318"/>
      <c r="F192" s="318"/>
      <c r="G192" s="318"/>
      <c r="H192" s="318"/>
      <c r="I192" s="318"/>
      <c r="J192" s="318"/>
      <c r="K192" s="337"/>
    </row>
    <row r="193" spans="2:11" ht="18.75" customHeight="1">
      <c r="B193" s="285"/>
      <c r="C193" s="289"/>
      <c r="D193" s="289"/>
      <c r="E193" s="289"/>
      <c r="F193" s="308"/>
      <c r="G193" s="289"/>
      <c r="H193" s="289"/>
      <c r="I193" s="289"/>
      <c r="J193" s="289"/>
      <c r="K193" s="285"/>
    </row>
    <row r="194" spans="2:11" ht="18.75" customHeight="1">
      <c r="B194" s="285"/>
      <c r="C194" s="289"/>
      <c r="D194" s="289"/>
      <c r="E194" s="289"/>
      <c r="F194" s="308"/>
      <c r="G194" s="289"/>
      <c r="H194" s="289"/>
      <c r="I194" s="289"/>
      <c r="J194" s="289"/>
      <c r="K194" s="285"/>
    </row>
    <row r="195" spans="2:11" ht="18.75" customHeight="1">
      <c r="B195" s="295"/>
      <c r="C195" s="295"/>
      <c r="D195" s="295"/>
      <c r="E195" s="295"/>
      <c r="F195" s="295"/>
      <c r="G195" s="295"/>
      <c r="H195" s="295"/>
      <c r="I195" s="295"/>
      <c r="J195" s="295"/>
      <c r="K195" s="295"/>
    </row>
    <row r="196" spans="2:11">
      <c r="B196" s="277"/>
      <c r="C196" s="278"/>
      <c r="D196" s="278"/>
      <c r="E196" s="278"/>
      <c r="F196" s="278"/>
      <c r="G196" s="278"/>
      <c r="H196" s="278"/>
      <c r="I196" s="278"/>
      <c r="J196" s="278"/>
      <c r="K196" s="279"/>
    </row>
    <row r="197" spans="2:11" ht="22.2">
      <c r="B197" s="280"/>
      <c r="C197" s="404" t="s">
        <v>540</v>
      </c>
      <c r="D197" s="404"/>
      <c r="E197" s="404"/>
      <c r="F197" s="404"/>
      <c r="G197" s="404"/>
      <c r="H197" s="404"/>
      <c r="I197" s="404"/>
      <c r="J197" s="404"/>
      <c r="K197" s="281"/>
    </row>
    <row r="198" spans="2:11" ht="25.5" customHeight="1">
      <c r="B198" s="280"/>
      <c r="C198" s="345" t="s">
        <v>541</v>
      </c>
      <c r="D198" s="345"/>
      <c r="E198" s="345"/>
      <c r="F198" s="345" t="s">
        <v>542</v>
      </c>
      <c r="G198" s="346"/>
      <c r="H198" s="410" t="s">
        <v>543</v>
      </c>
      <c r="I198" s="410"/>
      <c r="J198" s="410"/>
      <c r="K198" s="281"/>
    </row>
    <row r="199" spans="2:11" ht="5.25" customHeight="1">
      <c r="B199" s="309"/>
      <c r="C199" s="306"/>
      <c r="D199" s="306"/>
      <c r="E199" s="306"/>
      <c r="F199" s="306"/>
      <c r="G199" s="289"/>
      <c r="H199" s="306"/>
      <c r="I199" s="306"/>
      <c r="J199" s="306"/>
      <c r="K199" s="330"/>
    </row>
    <row r="200" spans="2:11" ht="15" customHeight="1">
      <c r="B200" s="309"/>
      <c r="C200" s="289" t="s">
        <v>533</v>
      </c>
      <c r="D200" s="289"/>
      <c r="E200" s="289"/>
      <c r="F200" s="308" t="s">
        <v>42</v>
      </c>
      <c r="G200" s="289"/>
      <c r="H200" s="406" t="s">
        <v>544</v>
      </c>
      <c r="I200" s="406"/>
      <c r="J200" s="406"/>
      <c r="K200" s="330"/>
    </row>
    <row r="201" spans="2:11" ht="15" customHeight="1">
      <c r="B201" s="309"/>
      <c r="C201" s="315"/>
      <c r="D201" s="289"/>
      <c r="E201" s="289"/>
      <c r="F201" s="308" t="s">
        <v>43</v>
      </c>
      <c r="G201" s="289"/>
      <c r="H201" s="406" t="s">
        <v>545</v>
      </c>
      <c r="I201" s="406"/>
      <c r="J201" s="406"/>
      <c r="K201" s="330"/>
    </row>
    <row r="202" spans="2:11" ht="15" customHeight="1">
      <c r="B202" s="309"/>
      <c r="C202" s="315"/>
      <c r="D202" s="289"/>
      <c r="E202" s="289"/>
      <c r="F202" s="308" t="s">
        <v>46</v>
      </c>
      <c r="G202" s="289"/>
      <c r="H202" s="406" t="s">
        <v>546</v>
      </c>
      <c r="I202" s="406"/>
      <c r="J202" s="406"/>
      <c r="K202" s="330"/>
    </row>
    <row r="203" spans="2:11" ht="15" customHeight="1">
      <c r="B203" s="309"/>
      <c r="C203" s="289"/>
      <c r="D203" s="289"/>
      <c r="E203" s="289"/>
      <c r="F203" s="308" t="s">
        <v>44</v>
      </c>
      <c r="G203" s="289"/>
      <c r="H203" s="406" t="s">
        <v>547</v>
      </c>
      <c r="I203" s="406"/>
      <c r="J203" s="406"/>
      <c r="K203" s="330"/>
    </row>
    <row r="204" spans="2:11" ht="15" customHeight="1">
      <c r="B204" s="309"/>
      <c r="C204" s="289"/>
      <c r="D204" s="289"/>
      <c r="E204" s="289"/>
      <c r="F204" s="308" t="s">
        <v>45</v>
      </c>
      <c r="G204" s="289"/>
      <c r="H204" s="406" t="s">
        <v>548</v>
      </c>
      <c r="I204" s="406"/>
      <c r="J204" s="406"/>
      <c r="K204" s="330"/>
    </row>
    <row r="205" spans="2:11" ht="15" customHeight="1">
      <c r="B205" s="309"/>
      <c r="C205" s="289"/>
      <c r="D205" s="289"/>
      <c r="E205" s="289"/>
      <c r="F205" s="308"/>
      <c r="G205" s="289"/>
      <c r="H205" s="289"/>
      <c r="I205" s="289"/>
      <c r="J205" s="289"/>
      <c r="K205" s="330"/>
    </row>
    <row r="206" spans="2:11" ht="15" customHeight="1">
      <c r="B206" s="309"/>
      <c r="C206" s="289" t="s">
        <v>489</v>
      </c>
      <c r="D206" s="289"/>
      <c r="E206" s="289"/>
      <c r="F206" s="308" t="s">
        <v>77</v>
      </c>
      <c r="G206" s="289"/>
      <c r="H206" s="406" t="s">
        <v>549</v>
      </c>
      <c r="I206" s="406"/>
      <c r="J206" s="406"/>
      <c r="K206" s="330"/>
    </row>
    <row r="207" spans="2:11" ht="15" customHeight="1">
      <c r="B207" s="309"/>
      <c r="C207" s="315"/>
      <c r="D207" s="289"/>
      <c r="E207" s="289"/>
      <c r="F207" s="308" t="s">
        <v>388</v>
      </c>
      <c r="G207" s="289"/>
      <c r="H207" s="406" t="s">
        <v>389</v>
      </c>
      <c r="I207" s="406"/>
      <c r="J207" s="406"/>
      <c r="K207" s="330"/>
    </row>
    <row r="208" spans="2:11" ht="15" customHeight="1">
      <c r="B208" s="309"/>
      <c r="C208" s="289"/>
      <c r="D208" s="289"/>
      <c r="E208" s="289"/>
      <c r="F208" s="308" t="s">
        <v>386</v>
      </c>
      <c r="G208" s="289"/>
      <c r="H208" s="406" t="s">
        <v>550</v>
      </c>
      <c r="I208" s="406"/>
      <c r="J208" s="406"/>
      <c r="K208" s="330"/>
    </row>
    <row r="209" spans="2:11" ht="15" customHeight="1">
      <c r="B209" s="347"/>
      <c r="C209" s="315"/>
      <c r="D209" s="315"/>
      <c r="E209" s="315"/>
      <c r="F209" s="308" t="s">
        <v>390</v>
      </c>
      <c r="G209" s="294"/>
      <c r="H209" s="405" t="s">
        <v>391</v>
      </c>
      <c r="I209" s="405"/>
      <c r="J209" s="405"/>
      <c r="K209" s="348"/>
    </row>
    <row r="210" spans="2:11" ht="15" customHeight="1">
      <c r="B210" s="347"/>
      <c r="C210" s="315"/>
      <c r="D210" s="315"/>
      <c r="E210" s="315"/>
      <c r="F210" s="308" t="s">
        <v>392</v>
      </c>
      <c r="G210" s="294"/>
      <c r="H210" s="405" t="s">
        <v>551</v>
      </c>
      <c r="I210" s="405"/>
      <c r="J210" s="405"/>
      <c r="K210" s="348"/>
    </row>
    <row r="211" spans="2:11" ht="15" customHeight="1">
      <c r="B211" s="347"/>
      <c r="C211" s="315"/>
      <c r="D211" s="315"/>
      <c r="E211" s="315"/>
      <c r="F211" s="349"/>
      <c r="G211" s="294"/>
      <c r="H211" s="350"/>
      <c r="I211" s="350"/>
      <c r="J211" s="350"/>
      <c r="K211" s="348"/>
    </row>
    <row r="212" spans="2:11" ht="15" customHeight="1">
      <c r="B212" s="347"/>
      <c r="C212" s="289" t="s">
        <v>513</v>
      </c>
      <c r="D212" s="315"/>
      <c r="E212" s="315"/>
      <c r="F212" s="308">
        <v>1</v>
      </c>
      <c r="G212" s="294"/>
      <c r="H212" s="405" t="s">
        <v>552</v>
      </c>
      <c r="I212" s="405"/>
      <c r="J212" s="405"/>
      <c r="K212" s="348"/>
    </row>
    <row r="213" spans="2:11" ht="15" customHeight="1">
      <c r="B213" s="347"/>
      <c r="C213" s="315"/>
      <c r="D213" s="315"/>
      <c r="E213" s="315"/>
      <c r="F213" s="308">
        <v>2</v>
      </c>
      <c r="G213" s="294"/>
      <c r="H213" s="405" t="s">
        <v>553</v>
      </c>
      <c r="I213" s="405"/>
      <c r="J213" s="405"/>
      <c r="K213" s="348"/>
    </row>
    <row r="214" spans="2:11" ht="15" customHeight="1">
      <c r="B214" s="347"/>
      <c r="C214" s="315"/>
      <c r="D214" s="315"/>
      <c r="E214" s="315"/>
      <c r="F214" s="308">
        <v>3</v>
      </c>
      <c r="G214" s="294"/>
      <c r="H214" s="405" t="s">
        <v>554</v>
      </c>
      <c r="I214" s="405"/>
      <c r="J214" s="405"/>
      <c r="K214" s="348"/>
    </row>
    <row r="215" spans="2:11" ht="15" customHeight="1">
      <c r="B215" s="347"/>
      <c r="C215" s="315"/>
      <c r="D215" s="315"/>
      <c r="E215" s="315"/>
      <c r="F215" s="308">
        <v>4</v>
      </c>
      <c r="G215" s="294"/>
      <c r="H215" s="405" t="s">
        <v>555</v>
      </c>
      <c r="I215" s="405"/>
      <c r="J215" s="405"/>
      <c r="K215" s="348"/>
    </row>
    <row r="216" spans="2:11" ht="12.75" customHeight="1">
      <c r="B216" s="351"/>
      <c r="C216" s="352"/>
      <c r="D216" s="352"/>
      <c r="E216" s="352"/>
      <c r="F216" s="352"/>
      <c r="G216" s="352"/>
      <c r="H216" s="352"/>
      <c r="I216" s="352"/>
      <c r="J216" s="352"/>
      <c r="K216" s="353"/>
    </row>
  </sheetData>
  <sheetProtection algorithmName="SHA-512" hashValue="3c+iitKynR5B4FwfQ9NSQ6nczUl8yGNQmij0GpmXR8Cje856oRv2OsWqk2WmAzVLI2aaTl+hEWqau/b6lI9aOw==" saltValue="vHZjRai5arUlKpCGXj+7Iw==" spinCount="100000" sheet="1" objects="1" scenarios="1" formatCells="0" formatColumns="0" formatRows="0" sort="0" autoFilter="0"/>
  <mergeCells count="77">
    <mergeCell ref="C3:J3"/>
    <mergeCell ref="C4:J4"/>
    <mergeCell ref="C6:J6"/>
    <mergeCell ref="C7:J7"/>
    <mergeCell ref="D11:J11"/>
    <mergeCell ref="D14:J14"/>
    <mergeCell ref="D15:J15"/>
    <mergeCell ref="F16:J16"/>
    <mergeCell ref="F17:J17"/>
    <mergeCell ref="C9:J9"/>
    <mergeCell ref="D10:J10"/>
    <mergeCell ref="D13:J13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a - Stavební část</vt:lpstr>
      <vt:lpstr>4 - Vedlejší rozpočtové n...</vt:lpstr>
      <vt:lpstr>Pokyny pro vyplnění</vt:lpstr>
      <vt:lpstr>'4 - Vedlejší rozpočtové n...'!Názvy_tisku</vt:lpstr>
      <vt:lpstr>'a - Stavební část'!Názvy_tisku</vt:lpstr>
      <vt:lpstr>'Rekapitulace stavby'!Názvy_tisku</vt:lpstr>
      <vt:lpstr>'4 - Vedlejší rozpočtové n...'!Oblast_tisku</vt:lpstr>
      <vt:lpstr>'a - Stavební část'!Oblast_tisku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Janošová</dc:creator>
  <cp:lastModifiedBy>Karas Zdeněk</cp:lastModifiedBy>
  <dcterms:created xsi:type="dcterms:W3CDTF">2018-01-29T11:44:21Z</dcterms:created>
  <dcterms:modified xsi:type="dcterms:W3CDTF">2018-01-29T14:33:44Z</dcterms:modified>
</cp:coreProperties>
</file>